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codeName="ThisWorkbook" defaultThemeVersion="166925"/>
  <mc:AlternateContent xmlns:mc="http://schemas.openxmlformats.org/markup-compatibility/2006">
    <mc:Choice Requires="x15">
      <x15ac:absPath xmlns:x15ac="http://schemas.microsoft.com/office/spreadsheetml/2010/11/ac" url="/Users/katiecabral/Desktop/"/>
    </mc:Choice>
  </mc:AlternateContent>
  <xr:revisionPtr revIDLastSave="0" documentId="13_ncr:1_{5E30400E-5320-B04F-8073-37EC5A515486}" xr6:coauthVersionLast="45" xr6:coauthVersionMax="45" xr10:uidLastSave="{00000000-0000-0000-0000-000000000000}"/>
  <workbookProtection workbookAlgorithmName="SHA-512" workbookHashValue="g0T9woPQq/z+0v5rRJJ8NJzhfdBUx+H7N0w+re6hsaR05ss9rzZ/3xYFsiWNx8nJuhDztIzRJK9u5ce0BG3z9g==" workbookSaltValue="rI1Ivho/j+jlDLs2+llWpA==" workbookSpinCount="100000" lockStructure="1"/>
  <bookViews>
    <workbookView xWindow="0" yWindow="460" windowWidth="27320" windowHeight="14900" xr2:uid="{B5402C47-F5BC-4C0A-9CDE-DD9286F6D932}"/>
  </bookViews>
  <sheets>
    <sheet name="Dashboard" sheetId="2" r:id="rId1"/>
    <sheet name="FTES Change All Depts" sheetId="11" state="veryHidden" r:id="rId2"/>
    <sheet name="Dept" sheetId="4" state="veryHidden" r:id="rId3"/>
    <sheet name="Load" sheetId="3" state="veryHidden" r:id="rId4"/>
    <sheet name="FTES" sheetId="5" state="veryHidden" r:id="rId5"/>
    <sheet name="FTEF" sheetId="13" state="veryHidden" r:id="rId6"/>
    <sheet name="WSCH per FTEF" sheetId="6" state="veryHidden" r:id="rId7"/>
    <sheet name="WSCH" sheetId="7" state="veryHidden" r:id="rId8"/>
    <sheet name="Sections" sheetId="9" state="veryHidden" r:id="rId9"/>
    <sheet name="Fill Rate" sheetId="10" state="veryHidden" r:id="rId10"/>
    <sheet name="Data" sheetId="1" state="veryHidden" r:id="rId11"/>
  </sheets>
  <definedNames>
    <definedName name="_xlnm.Print_Titles" localSheetId="0">Dashboard!$1:$11</definedName>
    <definedName name="Slicer_Dept_Faculty_Request">#N/A</definedName>
  </definedNames>
  <calcPr calcId="191029"/>
  <pivotCaches>
    <pivotCache cacheId="0" r:id="rId12"/>
  </pivotCaches>
  <extLst>
    <ext xmlns:x14="http://schemas.microsoft.com/office/spreadsheetml/2009/9/main" uri="{BBE1A952-AA13-448e-AADC-164F8A28A991}">
      <x14:slicerCaches>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2" l="1"/>
  <c r="S476" i="1"/>
  <c r="S2" i="1"/>
  <c r="S55" i="1"/>
  <c r="S109" i="1"/>
  <c r="S162" i="1"/>
  <c r="S216" i="1"/>
  <c r="S268" i="1"/>
  <c r="S320" i="1"/>
  <c r="S373" i="1"/>
  <c r="S424" i="1"/>
  <c r="S477" i="1"/>
  <c r="S3" i="1"/>
  <c r="S56" i="1"/>
  <c r="S110" i="1"/>
  <c r="S163" i="1"/>
  <c r="S217" i="1"/>
  <c r="S269" i="1"/>
  <c r="S321" i="1"/>
  <c r="S374" i="1"/>
  <c r="S425" i="1"/>
  <c r="S478" i="1"/>
  <c r="S4" i="1"/>
  <c r="S57" i="1"/>
  <c r="S111" i="1"/>
  <c r="S164" i="1"/>
  <c r="S218" i="1"/>
  <c r="S270" i="1"/>
  <c r="S322" i="1"/>
  <c r="S375" i="1"/>
  <c r="S426" i="1"/>
  <c r="S479" i="1"/>
  <c r="S5" i="1"/>
  <c r="S58" i="1"/>
  <c r="S112" i="1"/>
  <c r="S165" i="1"/>
  <c r="S219" i="1"/>
  <c r="S271" i="1"/>
  <c r="S323" i="1"/>
  <c r="S376" i="1"/>
  <c r="S427" i="1"/>
  <c r="S480" i="1"/>
  <c r="S6" i="1"/>
  <c r="S59" i="1"/>
  <c r="S113" i="1"/>
  <c r="S166" i="1"/>
  <c r="S220" i="1"/>
  <c r="S272" i="1"/>
  <c r="S324" i="1"/>
  <c r="S377" i="1"/>
  <c r="S428" i="1"/>
  <c r="S481" i="1"/>
  <c r="S7" i="1"/>
  <c r="S60" i="1"/>
  <c r="S114" i="1"/>
  <c r="S167" i="1"/>
  <c r="S221" i="1"/>
  <c r="S273" i="1"/>
  <c r="S325" i="1"/>
  <c r="S378" i="1"/>
  <c r="S429" i="1"/>
  <c r="S482" i="1"/>
  <c r="S8" i="1"/>
  <c r="S61" i="1"/>
  <c r="S115" i="1"/>
  <c r="S168" i="1"/>
  <c r="S222" i="1"/>
  <c r="S274" i="1"/>
  <c r="S326" i="1"/>
  <c r="S379" i="1"/>
  <c r="S430" i="1"/>
  <c r="S483" i="1"/>
  <c r="S9" i="1"/>
  <c r="S62" i="1"/>
  <c r="S116" i="1"/>
  <c r="S169" i="1"/>
  <c r="S223" i="1"/>
  <c r="S275" i="1"/>
  <c r="S327" i="1"/>
  <c r="S380" i="1"/>
  <c r="S431" i="1"/>
  <c r="S10" i="1"/>
  <c r="S63" i="1"/>
  <c r="S117" i="1"/>
  <c r="S170" i="1"/>
  <c r="S224" i="1"/>
  <c r="S328" i="1"/>
  <c r="S484" i="1"/>
  <c r="S11" i="1"/>
  <c r="S64" i="1"/>
  <c r="S118" i="1"/>
  <c r="S171" i="1"/>
  <c r="S225" i="1"/>
  <c r="S276" i="1"/>
  <c r="S329" i="1"/>
  <c r="S381" i="1"/>
  <c r="S432" i="1"/>
  <c r="S485" i="1"/>
  <c r="S12" i="1"/>
  <c r="S65" i="1"/>
  <c r="S119" i="1"/>
  <c r="S172" i="1"/>
  <c r="S226" i="1"/>
  <c r="S277" i="1"/>
  <c r="S330" i="1"/>
  <c r="S382" i="1"/>
  <c r="S433" i="1"/>
  <c r="S486" i="1"/>
  <c r="S13" i="1"/>
  <c r="S66" i="1"/>
  <c r="S120" i="1"/>
  <c r="S173" i="1"/>
  <c r="S227" i="1"/>
  <c r="S278" i="1"/>
  <c r="S331" i="1"/>
  <c r="S383" i="1"/>
  <c r="S434" i="1"/>
  <c r="S487" i="1"/>
  <c r="S14" i="1"/>
  <c r="S67" i="1"/>
  <c r="S121" i="1"/>
  <c r="S174" i="1"/>
  <c r="S228" i="1"/>
  <c r="S279" i="1"/>
  <c r="S332" i="1"/>
  <c r="S384" i="1"/>
  <c r="S435" i="1"/>
  <c r="S488" i="1"/>
  <c r="S15" i="1"/>
  <c r="S68" i="1"/>
  <c r="S122" i="1"/>
  <c r="S175" i="1"/>
  <c r="S229" i="1"/>
  <c r="S280" i="1"/>
  <c r="S333" i="1"/>
  <c r="S385" i="1"/>
  <c r="S436" i="1"/>
  <c r="S489" i="1"/>
  <c r="S16" i="1"/>
  <c r="S69" i="1"/>
  <c r="S123" i="1"/>
  <c r="S176" i="1"/>
  <c r="S230" i="1"/>
  <c r="S281" i="1"/>
  <c r="S334" i="1"/>
  <c r="S386" i="1"/>
  <c r="S437" i="1"/>
  <c r="S490" i="1"/>
  <c r="S17" i="1"/>
  <c r="S70" i="1"/>
  <c r="S124" i="1"/>
  <c r="S177" i="1"/>
  <c r="S231" i="1"/>
  <c r="S282" i="1"/>
  <c r="S335" i="1"/>
  <c r="S387" i="1"/>
  <c r="S438" i="1"/>
  <c r="S491" i="1"/>
  <c r="S18" i="1"/>
  <c r="S71" i="1"/>
  <c r="S125" i="1"/>
  <c r="S178" i="1"/>
  <c r="S232" i="1"/>
  <c r="S283" i="1"/>
  <c r="S336" i="1"/>
  <c r="S388" i="1"/>
  <c r="S439" i="1"/>
  <c r="S492" i="1"/>
  <c r="S19" i="1"/>
  <c r="S72" i="1"/>
  <c r="S126" i="1"/>
  <c r="S179" i="1"/>
  <c r="S233" i="1"/>
  <c r="S284" i="1"/>
  <c r="S337" i="1"/>
  <c r="S389" i="1"/>
  <c r="S440" i="1"/>
  <c r="S493" i="1"/>
  <c r="S20" i="1"/>
  <c r="S73" i="1"/>
  <c r="S127" i="1"/>
  <c r="S180" i="1"/>
  <c r="S234" i="1"/>
  <c r="S285" i="1"/>
  <c r="S338" i="1"/>
  <c r="S390" i="1"/>
  <c r="S441" i="1"/>
  <c r="S494" i="1"/>
  <c r="S21" i="1"/>
  <c r="S74" i="1"/>
  <c r="S128" i="1"/>
  <c r="S181" i="1"/>
  <c r="S235" i="1"/>
  <c r="S286" i="1"/>
  <c r="S339" i="1"/>
  <c r="S391" i="1"/>
  <c r="S442" i="1"/>
  <c r="S495" i="1"/>
  <c r="S22" i="1"/>
  <c r="S75" i="1"/>
  <c r="S129" i="1"/>
  <c r="S182" i="1"/>
  <c r="S236" i="1"/>
  <c r="S287" i="1"/>
  <c r="S340" i="1"/>
  <c r="S443" i="1"/>
  <c r="S496" i="1"/>
  <c r="S23" i="1"/>
  <c r="S76" i="1"/>
  <c r="S130" i="1"/>
  <c r="S183" i="1"/>
  <c r="S237" i="1"/>
  <c r="S288" i="1"/>
  <c r="S341" i="1"/>
  <c r="S392" i="1"/>
  <c r="S444" i="1"/>
  <c r="S497" i="1"/>
  <c r="S24" i="1"/>
  <c r="S77" i="1"/>
  <c r="S131" i="1"/>
  <c r="S184" i="1"/>
  <c r="S238" i="1"/>
  <c r="S289" i="1"/>
  <c r="S342" i="1"/>
  <c r="S393" i="1"/>
  <c r="S445" i="1"/>
  <c r="S498" i="1"/>
  <c r="S394" i="1"/>
  <c r="S499" i="1"/>
  <c r="S25" i="1"/>
  <c r="S78" i="1"/>
  <c r="S132" i="1"/>
  <c r="S185" i="1"/>
  <c r="S239" i="1"/>
  <c r="S290" i="1"/>
  <c r="S343" i="1"/>
  <c r="S395" i="1"/>
  <c r="S446" i="1"/>
  <c r="S500" i="1"/>
  <c r="S26" i="1"/>
  <c r="S79" i="1"/>
  <c r="S133" i="1"/>
  <c r="S186" i="1"/>
  <c r="S240" i="1"/>
  <c r="S291" i="1"/>
  <c r="S344" i="1"/>
  <c r="S396" i="1"/>
  <c r="S447" i="1"/>
  <c r="S501" i="1"/>
  <c r="S27" i="1"/>
  <c r="S80" i="1"/>
  <c r="S134" i="1"/>
  <c r="S187" i="1"/>
  <c r="S241" i="1"/>
  <c r="S292" i="1"/>
  <c r="S345" i="1"/>
  <c r="S397" i="1"/>
  <c r="S448" i="1"/>
  <c r="S502" i="1"/>
  <c r="S28" i="1"/>
  <c r="S81" i="1"/>
  <c r="S135" i="1"/>
  <c r="S188" i="1"/>
  <c r="S242" i="1"/>
  <c r="S293" i="1"/>
  <c r="S346" i="1"/>
  <c r="S398" i="1"/>
  <c r="S449" i="1"/>
  <c r="S503" i="1"/>
  <c r="S29" i="1"/>
  <c r="S82" i="1"/>
  <c r="S136" i="1"/>
  <c r="S189" i="1"/>
  <c r="S243" i="1"/>
  <c r="S294" i="1"/>
  <c r="S347" i="1"/>
  <c r="S399" i="1"/>
  <c r="S450" i="1"/>
  <c r="S504" i="1"/>
  <c r="S400" i="1"/>
  <c r="S451" i="1"/>
  <c r="S505" i="1"/>
  <c r="S30" i="1"/>
  <c r="S83" i="1"/>
  <c r="S137" i="1"/>
  <c r="S190" i="1"/>
  <c r="S244" i="1"/>
  <c r="S295" i="1"/>
  <c r="S348" i="1"/>
  <c r="S401" i="1"/>
  <c r="S452" i="1"/>
  <c r="S506" i="1"/>
  <c r="S31" i="1"/>
  <c r="S84" i="1"/>
  <c r="S138" i="1"/>
  <c r="S191" i="1"/>
  <c r="S245" i="1"/>
  <c r="S296" i="1"/>
  <c r="S349" i="1"/>
  <c r="S402" i="1"/>
  <c r="S453" i="1"/>
  <c r="S507" i="1"/>
  <c r="S32" i="1"/>
  <c r="S85" i="1"/>
  <c r="S139" i="1"/>
  <c r="S192" i="1"/>
  <c r="S246" i="1"/>
  <c r="S297" i="1"/>
  <c r="S350" i="1"/>
  <c r="S403" i="1"/>
  <c r="S454" i="1"/>
  <c r="S508" i="1"/>
  <c r="S33" i="1"/>
  <c r="S86" i="1"/>
  <c r="S140" i="1"/>
  <c r="S193" i="1"/>
  <c r="S247" i="1"/>
  <c r="S298" i="1"/>
  <c r="S351" i="1"/>
  <c r="S404" i="1"/>
  <c r="S455" i="1"/>
  <c r="S34" i="1"/>
  <c r="S87" i="1"/>
  <c r="S141" i="1"/>
  <c r="S194" i="1"/>
  <c r="S299" i="1"/>
  <c r="S405" i="1"/>
  <c r="S509" i="1"/>
  <c r="S35" i="1"/>
  <c r="S88" i="1"/>
  <c r="S142" i="1"/>
  <c r="S195" i="1"/>
  <c r="S248" i="1"/>
  <c r="S300" i="1"/>
  <c r="S352" i="1"/>
  <c r="S406" i="1"/>
  <c r="S456" i="1"/>
  <c r="S510" i="1"/>
  <c r="S36" i="1"/>
  <c r="S89" i="1"/>
  <c r="S143" i="1"/>
  <c r="S196" i="1"/>
  <c r="S249" i="1"/>
  <c r="S301" i="1"/>
  <c r="S353" i="1"/>
  <c r="S407" i="1"/>
  <c r="S457" i="1"/>
  <c r="S511" i="1"/>
  <c r="S37" i="1"/>
  <c r="S90" i="1"/>
  <c r="S144" i="1"/>
  <c r="S197" i="1"/>
  <c r="S250" i="1"/>
  <c r="S302" i="1"/>
  <c r="S354" i="1"/>
  <c r="S408" i="1"/>
  <c r="S458" i="1"/>
  <c r="S512" i="1"/>
  <c r="S38" i="1"/>
  <c r="S91" i="1"/>
  <c r="S145" i="1"/>
  <c r="S198" i="1"/>
  <c r="S251" i="1"/>
  <c r="S303" i="1"/>
  <c r="S355" i="1"/>
  <c r="S409" i="1"/>
  <c r="S459" i="1"/>
  <c r="S513" i="1"/>
  <c r="S39" i="1"/>
  <c r="S92" i="1"/>
  <c r="S146" i="1"/>
  <c r="S199" i="1"/>
  <c r="S252" i="1"/>
  <c r="S304" i="1"/>
  <c r="S356" i="1"/>
  <c r="S410" i="1"/>
  <c r="S460" i="1"/>
  <c r="S514" i="1"/>
  <c r="S40" i="1"/>
  <c r="S93" i="1"/>
  <c r="S147" i="1"/>
  <c r="S200" i="1"/>
  <c r="S253" i="1"/>
  <c r="S305" i="1"/>
  <c r="S357" i="1"/>
  <c r="S411" i="1"/>
  <c r="S461" i="1"/>
  <c r="S515" i="1"/>
  <c r="S94" i="1"/>
  <c r="S148" i="1"/>
  <c r="S254" i="1"/>
  <c r="S358" i="1"/>
  <c r="S462" i="1"/>
  <c r="S41" i="1"/>
  <c r="S95" i="1"/>
  <c r="S149" i="1"/>
  <c r="S201" i="1"/>
  <c r="S255" i="1"/>
  <c r="S306" i="1"/>
  <c r="S359" i="1"/>
  <c r="S516" i="1"/>
  <c r="S42" i="1"/>
  <c r="S96" i="1"/>
  <c r="S150" i="1"/>
  <c r="S202" i="1"/>
  <c r="S256" i="1"/>
  <c r="S307" i="1"/>
  <c r="S360" i="1"/>
  <c r="S412" i="1"/>
  <c r="S463" i="1"/>
  <c r="S517" i="1"/>
  <c r="S43" i="1"/>
  <c r="S97" i="1"/>
  <c r="S151" i="1"/>
  <c r="S203" i="1"/>
  <c r="S257" i="1"/>
  <c r="S308" i="1"/>
  <c r="S361" i="1"/>
  <c r="S413" i="1"/>
  <c r="S464" i="1"/>
  <c r="S518" i="1"/>
  <c r="S44" i="1"/>
  <c r="S98" i="1"/>
  <c r="S152" i="1"/>
  <c r="S204" i="1"/>
  <c r="S258" i="1"/>
  <c r="S309" i="1"/>
  <c r="S362" i="1"/>
  <c r="S414" i="1"/>
  <c r="S465" i="1"/>
  <c r="S205" i="1"/>
  <c r="S45" i="1"/>
  <c r="S99" i="1"/>
  <c r="S519" i="1"/>
  <c r="S46" i="1"/>
  <c r="S100" i="1"/>
  <c r="S153" i="1"/>
  <c r="S206" i="1"/>
  <c r="S259" i="1"/>
  <c r="S310" i="1"/>
  <c r="S363" i="1"/>
  <c r="S415" i="1"/>
  <c r="S466" i="1"/>
  <c r="S520" i="1"/>
  <c r="S47" i="1"/>
  <c r="S101" i="1"/>
  <c r="S154" i="1"/>
  <c r="S207" i="1"/>
  <c r="S260" i="1"/>
  <c r="S311" i="1"/>
  <c r="S364" i="1"/>
  <c r="S416" i="1"/>
  <c r="S467" i="1"/>
  <c r="S521" i="1"/>
  <c r="S48" i="1"/>
  <c r="S102" i="1"/>
  <c r="S155" i="1"/>
  <c r="S208" i="1"/>
  <c r="S261" i="1"/>
  <c r="S312" i="1"/>
  <c r="S365" i="1"/>
  <c r="S417" i="1"/>
  <c r="S468" i="1"/>
  <c r="S522" i="1"/>
  <c r="S49" i="1"/>
  <c r="S103" i="1"/>
  <c r="S156" i="1"/>
  <c r="S209" i="1"/>
  <c r="S262" i="1"/>
  <c r="S313" i="1"/>
  <c r="S366" i="1"/>
  <c r="S418" i="1"/>
  <c r="S469" i="1"/>
  <c r="S523" i="1"/>
  <c r="S50" i="1"/>
  <c r="S104" i="1"/>
  <c r="S157" i="1"/>
  <c r="S210" i="1"/>
  <c r="S263" i="1"/>
  <c r="S314" i="1"/>
  <c r="S367" i="1"/>
  <c r="S419" i="1"/>
  <c r="S470" i="1"/>
  <c r="S524" i="1"/>
  <c r="S51" i="1"/>
  <c r="S105" i="1"/>
  <c r="S158" i="1"/>
  <c r="S211" i="1"/>
  <c r="S264" i="1"/>
  <c r="S315" i="1"/>
  <c r="S368" i="1"/>
  <c r="S420" i="1"/>
  <c r="S471" i="1"/>
  <c r="S525" i="1"/>
  <c r="S52" i="1"/>
  <c r="S106" i="1"/>
  <c r="S159" i="1"/>
  <c r="S212" i="1"/>
  <c r="S265" i="1"/>
  <c r="S316" i="1"/>
  <c r="S369" i="1"/>
  <c r="S421" i="1"/>
  <c r="S472" i="1"/>
  <c r="S526" i="1"/>
  <c r="S53" i="1"/>
  <c r="S107" i="1"/>
  <c r="S160" i="1"/>
  <c r="S213" i="1"/>
  <c r="S266" i="1"/>
  <c r="S317" i="1"/>
  <c r="S370" i="1"/>
  <c r="S422" i="1"/>
  <c r="S473" i="1"/>
  <c r="S527" i="1"/>
  <c r="S54" i="1"/>
  <c r="S108" i="1"/>
  <c r="S161" i="1"/>
  <c r="S214" i="1"/>
  <c r="S267" i="1"/>
  <c r="S318" i="1"/>
  <c r="S371" i="1"/>
  <c r="S423" i="1"/>
  <c r="S474" i="1"/>
  <c r="S528" i="1"/>
  <c r="S215" i="1"/>
  <c r="S319" i="1"/>
  <c r="S372" i="1"/>
  <c r="S475" i="1"/>
  <c r="E11" i="2"/>
  <c r="L19" i="5"/>
  <c r="D17" i="5"/>
  <c r="D18" i="5"/>
  <c r="L17" i="5"/>
  <c r="L18" i="5"/>
  <c r="D16" i="5"/>
  <c r="D19" i="5"/>
  <c r="L20" i="5"/>
  <c r="K8" i="10"/>
  <c r="K8" i="6"/>
  <c r="D6" i="7"/>
  <c r="D5" i="7"/>
  <c r="D6" i="9"/>
  <c r="D4" i="7"/>
  <c r="D5" i="10"/>
  <c r="K4" i="6"/>
  <c r="D5" i="5"/>
  <c r="K7" i="7"/>
  <c r="D8" i="6"/>
  <c r="D7" i="7"/>
  <c r="D4" i="6"/>
  <c r="K8" i="9"/>
  <c r="D7" i="6"/>
  <c r="K6" i="7"/>
  <c r="K5" i="9"/>
  <c r="K4" i="9"/>
  <c r="K4" i="10"/>
  <c r="K7" i="10"/>
  <c r="K5" i="10"/>
  <c r="D8" i="9"/>
  <c r="D5" i="6"/>
  <c r="D8" i="5"/>
  <c r="K7" i="9"/>
  <c r="L8" i="5"/>
  <c r="K7" i="6"/>
  <c r="D6" i="6"/>
  <c r="K6" i="9"/>
  <c r="D6" i="5"/>
  <c r="K6" i="6"/>
  <c r="L7" i="5"/>
  <c r="D7" i="10"/>
  <c r="D8" i="10"/>
  <c r="K4" i="7"/>
  <c r="D6" i="10"/>
  <c r="D7" i="9"/>
  <c r="D7" i="5"/>
  <c r="D4" i="10"/>
  <c r="L5" i="5"/>
  <c r="K6" i="10"/>
  <c r="D4" i="9"/>
  <c r="L6" i="5"/>
  <c r="D5" i="9"/>
  <c r="D8" i="7"/>
  <c r="K8" i="7"/>
  <c r="K5" i="7"/>
  <c r="K5" i="6"/>
</calcChain>
</file>

<file path=xl/sharedStrings.xml><?xml version="1.0" encoding="utf-8"?>
<sst xmlns="http://schemas.openxmlformats.org/spreadsheetml/2006/main" count="2506" uniqueCount="139">
  <si>
    <t>Section Term</t>
  </si>
  <si>
    <t>Total FTEF</t>
  </si>
  <si>
    <t>FT FTEF/Total FTEF</t>
  </si>
  <si>
    <t>FT Load</t>
  </si>
  <si>
    <t>Load Cushion</t>
  </si>
  <si>
    <t>Arts, Humanities &amp; Social Sciences</t>
  </si>
  <si>
    <t>American Sign Language</t>
  </si>
  <si>
    <t>2015FA</t>
  </si>
  <si>
    <t>2016SP</t>
  </si>
  <si>
    <t>2016FA</t>
  </si>
  <si>
    <t>2017SP</t>
  </si>
  <si>
    <t>2017FA</t>
  </si>
  <si>
    <t>2018SP</t>
  </si>
  <si>
    <t>2018FA</t>
  </si>
  <si>
    <t>2019SP</t>
  </si>
  <si>
    <t>2019FA</t>
  </si>
  <si>
    <t>Anthropology</t>
  </si>
  <si>
    <t>Arabic</t>
  </si>
  <si>
    <t>Aramaic</t>
  </si>
  <si>
    <t>Art</t>
  </si>
  <si>
    <t>Communication</t>
  </si>
  <si>
    <t>English</t>
  </si>
  <si>
    <t>English As a Second Language</t>
  </si>
  <si>
    <t>French</t>
  </si>
  <si>
    <t>History</t>
  </si>
  <si>
    <t>Humanities</t>
  </si>
  <si>
    <t>Music</t>
  </si>
  <si>
    <t>Native American Languages</t>
  </si>
  <si>
    <t>Philosophy</t>
  </si>
  <si>
    <t>Political Science</t>
  </si>
  <si>
    <t>Psychology</t>
  </si>
  <si>
    <t>Religious Studies</t>
  </si>
  <si>
    <t>Social Work</t>
  </si>
  <si>
    <t>Sociology</t>
  </si>
  <si>
    <t>Spanish</t>
  </si>
  <si>
    <t>Theater Arts</t>
  </si>
  <si>
    <t>Athletics, Kinesiology &amp; Health Ed</t>
  </si>
  <si>
    <t>Exercise Science</t>
  </si>
  <si>
    <t>Health Education</t>
  </si>
  <si>
    <t>Nutrition</t>
  </si>
  <si>
    <t>Career &amp; Technical Education</t>
  </si>
  <si>
    <t>Automotive</t>
  </si>
  <si>
    <t>Business Office Technology</t>
  </si>
  <si>
    <t>CADD Technology</t>
  </si>
  <si>
    <t>Center for Water Studies</t>
  </si>
  <si>
    <t>Child Development</t>
  </si>
  <si>
    <t>Computer &amp; Information Science</t>
  </si>
  <si>
    <t>Computer Science</t>
  </si>
  <si>
    <t>Economics</t>
  </si>
  <si>
    <t>Education</t>
  </si>
  <si>
    <t>Electronics Technology</t>
  </si>
  <si>
    <t>Environmental Hlth/ Safety Mgt</t>
  </si>
  <si>
    <t>Graphic Design</t>
  </si>
  <si>
    <t>Ornamental Horticulture</t>
  </si>
  <si>
    <t>Paralegal Studies</t>
  </si>
  <si>
    <t>Real Estate</t>
  </si>
  <si>
    <t>Surveying</t>
  </si>
  <si>
    <t>Water/Wastewater</t>
  </si>
  <si>
    <t>Counseling</t>
  </si>
  <si>
    <t>Personal Dev Special Services</t>
  </si>
  <si>
    <t>Work Experience</t>
  </si>
  <si>
    <t>Learning &amp; Technology Resources</t>
  </si>
  <si>
    <t>Independent Studies</t>
  </si>
  <si>
    <t>Library Information Resources</t>
  </si>
  <si>
    <t>Math, Science &amp; Engineering</t>
  </si>
  <si>
    <t>Astronomy</t>
  </si>
  <si>
    <t>Biology</t>
  </si>
  <si>
    <t>Chemistry</t>
  </si>
  <si>
    <t>Engineering</t>
  </si>
  <si>
    <t>Geography</t>
  </si>
  <si>
    <t>Geology</t>
  </si>
  <si>
    <t>Math</t>
  </si>
  <si>
    <t>Oceanography</t>
  </si>
  <si>
    <t>Physics</t>
  </si>
  <si>
    <t>Science</t>
  </si>
  <si>
    <t>Year</t>
  </si>
  <si>
    <t>Term</t>
  </si>
  <si>
    <t>Fall</t>
  </si>
  <si>
    <t>Spring</t>
  </si>
  <si>
    <t>FTES</t>
  </si>
  <si>
    <t>WSCH</t>
  </si>
  <si>
    <t>WSCH/FTEF</t>
  </si>
  <si>
    <t>Fill Rate</t>
  </si>
  <si>
    <t>Enrollment</t>
  </si>
  <si>
    <t>Capacity</t>
  </si>
  <si>
    <t>Sections</t>
  </si>
  <si>
    <t>Current Full-Time Faculty Count</t>
  </si>
  <si>
    <t>Faculty Request</t>
  </si>
  <si>
    <t>Dept Faculty Request</t>
  </si>
  <si>
    <t>Humanities/Religious Studies</t>
  </si>
  <si>
    <t>Athletics/Kinesiology</t>
  </si>
  <si>
    <t>Business/Accounting</t>
  </si>
  <si>
    <t>Library</t>
  </si>
  <si>
    <t>Earth Sciences</t>
  </si>
  <si>
    <t>HED/Nutrition</t>
  </si>
  <si>
    <t>Current College-wide Data:</t>
  </si>
  <si>
    <t>Division</t>
  </si>
  <si>
    <t>Department</t>
  </si>
  <si>
    <t>Sum of Total FTEF</t>
  </si>
  <si>
    <t>Sum of FT Load</t>
  </si>
  <si>
    <t>Sum of WSCH</t>
  </si>
  <si>
    <r>
      <rPr>
        <b/>
        <sz val="16"/>
        <color rgb="FF23539B"/>
        <rFont val="Arial"/>
        <family val="2"/>
      </rPr>
      <t xml:space="preserve">85 </t>
    </r>
    <r>
      <rPr>
        <sz val="16"/>
        <color rgb="FF23539B"/>
        <rFont val="Arial"/>
        <family val="2"/>
      </rPr>
      <t>full-time faculty members</t>
    </r>
  </si>
  <si>
    <t>Sum of Load Cushion</t>
  </si>
  <si>
    <t>Sum of FT/FTEF</t>
  </si>
  <si>
    <t>Sum of FTES</t>
  </si>
  <si>
    <t>Load cushion:</t>
  </si>
  <si>
    <t>FT load/FTEF:</t>
  </si>
  <si>
    <t xml:space="preserve"> </t>
  </si>
  <si>
    <t>2015</t>
  </si>
  <si>
    <t>2016</t>
  </si>
  <si>
    <t>2017</t>
  </si>
  <si>
    <t>2018</t>
  </si>
  <si>
    <t>2019</t>
  </si>
  <si>
    <t>Sum of WSCH/FTEF_Calculated</t>
  </si>
  <si>
    <t>Total WSCH</t>
  </si>
  <si>
    <t>Sum of Sections</t>
  </si>
  <si>
    <t>Sum of Fill Rate_Calculated</t>
  </si>
  <si>
    <t>Percentage change in FTES since Fall 2015</t>
  </si>
  <si>
    <t>Fall terms:</t>
  </si>
  <si>
    <t>Spring terms:</t>
  </si>
  <si>
    <t>FT load/FTEF</t>
  </si>
  <si>
    <t>Current Department-wide Data:</t>
  </si>
  <si>
    <t>Percentage change in FTES since Spring 2016</t>
  </si>
  <si>
    <t>Definitions</t>
  </si>
  <si>
    <r>
      <t xml:space="preserve">Fill rates compared to </t>
    </r>
    <r>
      <rPr>
        <sz val="14"/>
        <color theme="6"/>
        <rFont val="Arial"/>
        <family val="2"/>
      </rPr>
      <t>institution-set standard of 75%</t>
    </r>
  </si>
  <si>
    <r>
      <t xml:space="preserve">WSCH/FTEF compared to </t>
    </r>
    <r>
      <rPr>
        <sz val="14"/>
        <color theme="6"/>
        <rFont val="Arial"/>
        <family val="2"/>
      </rPr>
      <t>institution-set standard of 460</t>
    </r>
  </si>
  <si>
    <t>(All)</t>
  </si>
  <si>
    <t>Paralegal</t>
  </si>
  <si>
    <t>College-wide</t>
  </si>
  <si>
    <t>College-wide Data:</t>
  </si>
  <si>
    <t>Fall terms</t>
  </si>
  <si>
    <t>Spring terms</t>
  </si>
  <si>
    <t>Accounting</t>
  </si>
  <si>
    <t>2020SP</t>
  </si>
  <si>
    <t>2020</t>
  </si>
  <si>
    <t>Business (excludes Accounting)</t>
  </si>
  <si>
    <r>
      <rPr>
        <b/>
        <sz val="16"/>
        <color rgb="FF23539B"/>
        <rFont val="Arial"/>
        <family val="2"/>
      </rPr>
      <t>69%</t>
    </r>
    <r>
      <rPr>
        <sz val="16"/>
        <color rgb="FF23539B"/>
        <rFont val="Arial"/>
        <family val="2"/>
      </rPr>
      <t xml:space="preserve"> fill rate</t>
    </r>
  </si>
  <si>
    <r>
      <rPr>
        <b/>
        <sz val="16"/>
        <color rgb="FF23539B"/>
        <rFont val="Arial"/>
        <family val="2"/>
      </rPr>
      <t xml:space="preserve">396 </t>
    </r>
    <r>
      <rPr>
        <sz val="16"/>
        <color rgb="FF23539B"/>
        <rFont val="Arial"/>
        <family val="2"/>
      </rPr>
      <t>WSCH/FTEF</t>
    </r>
  </si>
  <si>
    <r>
      <rPr>
        <b/>
        <sz val="16"/>
        <color rgb="FF23539B"/>
        <rFont val="Arial"/>
        <family val="2"/>
      </rPr>
      <t>184</t>
    </r>
    <r>
      <rPr>
        <sz val="16"/>
        <color rgb="FF23539B"/>
        <rFont val="Arial"/>
        <family val="2"/>
      </rPr>
      <t xml:space="preserve"> total FTEF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</si>
</sst>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0"/>
  </numFmts>
  <fonts count="15" x14ac:knownFonts="1">
    <font>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sz val="8"/>
      <name val="Calibri"/>
      <family val="2"/>
      <scheme val="minor"/>
    </font>
    <font>
      <sz val="11"/>
      <color theme="1"/>
      <name val="Arial"/>
      <family val="2"/>
    </font>
    <font>
      <sz val="16"/>
      <color rgb="FF23539B"/>
      <name val="Arial"/>
      <family val="2"/>
    </font>
    <font>
      <b/>
      <sz val="16"/>
      <color rgb="FF23539B"/>
      <name val="Arial"/>
      <family val="2"/>
    </font>
    <font>
      <sz val="16"/>
      <color theme="1"/>
      <name val="Arial"/>
      <family val="2"/>
    </font>
    <font>
      <b/>
      <sz val="18"/>
      <color rgb="FF23539B"/>
      <name val="Arial"/>
      <family val="2"/>
    </font>
    <font>
      <sz val="14"/>
      <color theme="1"/>
      <name val="Arial"/>
      <family val="2"/>
    </font>
    <font>
      <sz val="14"/>
      <color theme="8"/>
      <name val="Arial"/>
      <family val="2"/>
    </font>
    <font>
      <b/>
      <sz val="14"/>
      <color theme="8"/>
      <name val="Arial"/>
      <family val="2"/>
    </font>
    <font>
      <sz val="14"/>
      <color theme="6"/>
      <name val="Arial"/>
      <family val="2"/>
    </font>
    <font>
      <sz val="11"/>
      <color rgb="FF23539B"/>
      <name val="Arial"/>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2">
    <border>
      <left/>
      <right/>
      <top/>
      <bottom/>
      <diagonal/>
    </border>
    <border>
      <left/>
      <right/>
      <top/>
      <bottom style="thin">
        <color theme="4" tint="0.39997558519241921"/>
      </bottom>
      <diagonal/>
    </border>
  </borders>
  <cellStyleXfs count="2">
    <xf numFmtId="0" fontId="0" fillId="0" borderId="0"/>
    <xf numFmtId="9" fontId="3" fillId="0" borderId="0" applyFont="0" applyFill="0" applyBorder="0" applyAlignment="0" applyProtection="0"/>
  </cellStyleXfs>
  <cellXfs count="45">
    <xf numFmtId="0" fontId="0" fillId="0" borderId="0" xfId="0"/>
    <xf numFmtId="164" fontId="0" fillId="0" borderId="0" xfId="0" applyNumberFormat="1"/>
    <xf numFmtId="9" fontId="0" fillId="0" borderId="0" xfId="0" applyNumberFormat="1"/>
    <xf numFmtId="3" fontId="0" fillId="0" borderId="0" xfId="0" applyNumberFormat="1"/>
    <xf numFmtId="0" fontId="1" fillId="2" borderId="1" xfId="0" applyFont="1" applyFill="1" applyBorder="1"/>
    <xf numFmtId="0" fontId="2" fillId="0" borderId="0" xfId="0" applyFont="1"/>
    <xf numFmtId="0" fontId="2" fillId="2" borderId="1" xfId="0" applyFont="1" applyFill="1" applyBorder="1"/>
    <xf numFmtId="0" fontId="0" fillId="0" borderId="0" xfId="0" applyFont="1"/>
    <xf numFmtId="1" fontId="1" fillId="2" borderId="1" xfId="0" applyNumberFormat="1" applyFont="1" applyFill="1" applyBorder="1"/>
    <xf numFmtId="1" fontId="0" fillId="0" borderId="0" xfId="0" applyNumberFormat="1"/>
    <xf numFmtId="0" fontId="5" fillId="0" borderId="0" xfId="0" applyFont="1"/>
    <xf numFmtId="0" fontId="0" fillId="0" borderId="0" xfId="0" pivotButton="1"/>
    <xf numFmtId="0" fontId="0" fillId="0" borderId="0" xfId="0" applyNumberFormat="1"/>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2" fontId="0" fillId="0" borderId="0" xfId="0" applyNumberFormat="1"/>
    <xf numFmtId="0" fontId="11" fillId="0" borderId="0" xfId="0" applyFont="1" applyAlignment="1">
      <alignment horizontal="left"/>
    </xf>
    <xf numFmtId="9" fontId="7" fillId="0" borderId="0" xfId="0" applyNumberFormat="1" applyFont="1" applyAlignment="1">
      <alignment vertical="center"/>
    </xf>
    <xf numFmtId="9" fontId="0" fillId="0" borderId="0" xfId="1" applyFont="1"/>
    <xf numFmtId="1" fontId="0" fillId="0" borderId="0" xfId="0" quotePrefix="1" applyNumberFormat="1"/>
    <xf numFmtId="37" fontId="0" fillId="0" borderId="0" xfId="0" applyNumberFormat="1"/>
    <xf numFmtId="0" fontId="12" fillId="0" borderId="0" xfId="0" applyFont="1" applyAlignment="1"/>
    <xf numFmtId="9" fontId="12" fillId="0" borderId="0" xfId="1" applyFont="1" applyAlignment="1">
      <alignment horizontal="center"/>
    </xf>
    <xf numFmtId="2" fontId="12" fillId="0" borderId="0" xfId="0" applyNumberFormat="1" applyFont="1" applyAlignment="1">
      <alignment horizontal="center"/>
    </xf>
    <xf numFmtId="0" fontId="10" fillId="0" borderId="0" xfId="0" applyFont="1" applyAlignment="1"/>
    <xf numFmtId="0" fontId="11" fillId="3" borderId="0" xfId="0" applyFont="1" applyFill="1" applyAlignment="1">
      <alignment horizontal="left"/>
    </xf>
    <xf numFmtId="0" fontId="5" fillId="3" borderId="0" xfId="0" applyFont="1" applyFill="1"/>
    <xf numFmtId="0" fontId="11" fillId="4" borderId="0" xfId="0" applyFont="1" applyFill="1" applyAlignment="1">
      <alignment horizontal="left"/>
    </xf>
    <xf numFmtId="0" fontId="5" fillId="4" borderId="0" xfId="0" applyFont="1" applyFill="1"/>
    <xf numFmtId="0" fontId="0" fillId="4" borderId="0" xfId="0" applyFill="1"/>
    <xf numFmtId="0" fontId="0" fillId="3" borderId="0" xfId="0" applyFill="1"/>
    <xf numFmtId="0" fontId="0" fillId="5" borderId="0" xfId="0" applyFill="1"/>
    <xf numFmtId="0" fontId="14" fillId="0" borderId="0" xfId="0" applyFont="1"/>
    <xf numFmtId="9" fontId="0" fillId="6" borderId="0" xfId="1" applyFont="1" applyFill="1"/>
    <xf numFmtId="9" fontId="7" fillId="0" borderId="0" xfId="0" applyNumberFormat="1" applyFont="1" applyFill="1" applyAlignment="1">
      <alignment vertical="center"/>
    </xf>
    <xf numFmtId="0" fontId="6" fillId="0" borderId="0" xfId="0" applyFont="1" applyFill="1" applyAlignment="1">
      <alignment vertical="center"/>
    </xf>
    <xf numFmtId="0" fontId="5" fillId="0" borderId="0" xfId="0" applyFont="1" applyFill="1" applyAlignment="1">
      <alignment vertical="center"/>
    </xf>
    <xf numFmtId="0" fontId="8" fillId="0" borderId="0" xfId="0" applyFont="1" applyFill="1" applyAlignment="1">
      <alignment vertical="center"/>
    </xf>
    <xf numFmtId="0" fontId="12" fillId="3" borderId="0" xfId="0" applyFont="1" applyFill="1" applyAlignment="1">
      <alignment horizontal="left"/>
    </xf>
    <xf numFmtId="0" fontId="10" fillId="3" borderId="0" xfId="0" applyFont="1" applyFill="1" applyAlignment="1">
      <alignment horizontal="left"/>
    </xf>
    <xf numFmtId="0" fontId="12" fillId="4" borderId="0" xfId="0" applyFont="1" applyFill="1" applyAlignment="1">
      <alignment horizontal="left"/>
    </xf>
    <xf numFmtId="0" fontId="10" fillId="4" borderId="0" xfId="0" applyFont="1" applyFill="1" applyAlignment="1">
      <alignment horizontal="left"/>
    </xf>
    <xf numFmtId="0" fontId="9" fillId="0" borderId="0" xfId="0" applyFont="1" applyAlignment="1">
      <alignment horizontal="left" vertical="center" wrapText="1"/>
    </xf>
    <xf numFmtId="0" fontId="11" fillId="0" borderId="0" xfId="0" applyFont="1" applyAlignment="1">
      <alignment horizontal="left"/>
    </xf>
  </cellXfs>
  <cellStyles count="2">
    <cellStyle name="Normal" xfId="0" builtinId="0"/>
    <cellStyle name="Percent" xfId="1" builtinId="5"/>
  </cellStyles>
  <dxfs count="23">
    <dxf>
      <numFmt numFmtId="3" formatCode="#,##0"/>
    </dxf>
    <dxf>
      <numFmt numFmtId="3" formatCode="#,##0"/>
    </dxf>
    <dxf>
      <numFmt numFmtId="3" formatCode="#,##0"/>
    </dxf>
    <dxf>
      <numFmt numFmtId="3" formatCode="#,##0"/>
    </dxf>
    <dxf>
      <numFmt numFmtId="1" formatCode="0"/>
    </dxf>
    <dxf>
      <numFmt numFmtId="3" formatCode="#,##0"/>
    </dxf>
    <dxf>
      <numFmt numFmtId="3" formatCode="#,##0"/>
    </dxf>
    <dxf>
      <numFmt numFmtId="3" formatCode="#,##0"/>
    </dxf>
    <dxf>
      <numFmt numFmtId="13" formatCode="0%"/>
    </dxf>
    <dxf>
      <numFmt numFmtId="164" formatCode="#,##0.00;\-#,##0.00"/>
    </dxf>
    <dxf>
      <numFmt numFmtId="164" formatCode="#,##0.00;\-#,##0.00"/>
    </dxf>
    <dxf>
      <numFmt numFmtId="164" formatCode="#,##0.00;\-#,##0.00"/>
    </dxf>
    <dxf>
      <numFmt numFmtId="164" formatCode="#,##0.00;\-#,##0.00"/>
    </dxf>
    <dxf>
      <numFmt numFmtId="164" formatCode="#,##0.00;\-#,##0.00"/>
    </dxf>
    <dxf>
      <numFmt numFmtId="13" formatCode="0%"/>
    </dxf>
    <dxf>
      <numFmt numFmtId="164" formatCode="#,##0.00;\-#,##0.00"/>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fill>
        <patternFill>
          <bgColor theme="7" tint="0.59996337778862885"/>
        </patternFill>
      </fill>
    </dxf>
    <dxf>
      <fill>
        <patternFill>
          <bgColor theme="7" tint="0.59996337778862885"/>
        </patternFill>
      </fill>
    </dxf>
    <dxf>
      <font>
        <b/>
        <color theme="1"/>
      </font>
      <border>
        <bottom style="thin">
          <color theme="8"/>
        </bottom>
        <vertical/>
        <horizontal/>
      </border>
    </dxf>
    <dxf>
      <border diagonalUp="0" diagonalDown="0">
        <left/>
        <right/>
        <top/>
        <bottom/>
        <vertical/>
        <horizontal/>
      </border>
    </dxf>
  </dxfs>
  <tableStyles count="1" defaultTableStyle="TableStyleMedium2" defaultPivotStyle="PivotStyleLight16">
    <tableStyle name="Custom" pivot="0" table="0" count="10" xr9:uid="{C765B952-C0CB-DB42-AAA7-1CFA30D8961F}">
      <tableStyleElement type="wholeTable" dxfId="22"/>
      <tableStyleElement type="headerRow" dxfId="21"/>
    </tableStyle>
  </tableStyles>
  <colors>
    <mruColors>
      <color rgb="FF23539B"/>
      <color rgb="FFFFB574"/>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8" tint="0.59999389629810485"/>
              <bgColor theme="8"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ustom">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138-AB44-8BB3-156F2E57992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FTES!$K$4:$K$8</c:f>
              <c:strCache>
                <c:ptCount val="5"/>
                <c:pt idx="0">
                  <c:v>2016</c:v>
                </c:pt>
                <c:pt idx="1">
                  <c:v>2017</c:v>
                </c:pt>
                <c:pt idx="2">
                  <c:v>2018</c:v>
                </c:pt>
                <c:pt idx="3">
                  <c:v>2019</c:v>
                </c:pt>
                <c:pt idx="4">
                  <c:v>2020</c:v>
                </c:pt>
              </c:strCache>
            </c:strRef>
          </c:cat>
          <c:val>
            <c:numRef>
              <c:f>FTES!$L$4:$L$8</c:f>
              <c:numCache>
                <c:formatCode>0%</c:formatCode>
                <c:ptCount val="5"/>
                <c:pt idx="0">
                  <c:v>0</c:v>
                </c:pt>
                <c:pt idx="1">
                  <c:v>0.11710970984758237</c:v>
                </c:pt>
                <c:pt idx="2">
                  <c:v>0.22310934796236653</c:v>
                </c:pt>
                <c:pt idx="3">
                  <c:v>0.36800474280011952</c:v>
                </c:pt>
                <c:pt idx="4">
                  <c:v>0.25201449211300397</c:v>
                </c:pt>
              </c:numCache>
            </c:numRef>
          </c:val>
          <c:extLst>
            <c:ext xmlns:c16="http://schemas.microsoft.com/office/drawing/2014/chart" uri="{C3380CC4-5D6E-409C-BE32-E72D297353CC}">
              <c16:uniqueId val="{00000001-6138-AB44-8BB3-156F2E57992E}"/>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Sections!$C$4:$C$8</c:f>
              <c:strCache>
                <c:ptCount val="5"/>
                <c:pt idx="0">
                  <c:v>2015</c:v>
                </c:pt>
                <c:pt idx="1">
                  <c:v>2016</c:v>
                </c:pt>
                <c:pt idx="2">
                  <c:v>2017</c:v>
                </c:pt>
                <c:pt idx="3">
                  <c:v>2018</c:v>
                </c:pt>
                <c:pt idx="4">
                  <c:v>2019</c:v>
                </c:pt>
              </c:strCache>
            </c:strRef>
          </c:cat>
          <c:val>
            <c:numRef>
              <c:f>Sections!$D$4:$D$8</c:f>
              <c:numCache>
                <c:formatCode>#,##0</c:formatCode>
                <c:ptCount val="5"/>
                <c:pt idx="0">
                  <c:v>10</c:v>
                </c:pt>
                <c:pt idx="1">
                  <c:v>10</c:v>
                </c:pt>
                <c:pt idx="2">
                  <c:v>11</c:v>
                </c:pt>
                <c:pt idx="3">
                  <c:v>11</c:v>
                </c:pt>
                <c:pt idx="4">
                  <c:v>12</c:v>
                </c:pt>
              </c:numCache>
            </c:numRef>
          </c:val>
          <c:smooth val="0"/>
          <c:extLst>
            <c:ext xmlns:c16="http://schemas.microsoft.com/office/drawing/2014/chart" uri="{C3380CC4-5D6E-409C-BE32-E72D297353CC}">
              <c16:uniqueId val="{00000000-0D4C-0145-8723-A5C2E66A9C00}"/>
            </c:ext>
          </c:extLst>
        </c:ser>
        <c:dLbls>
          <c:dLblPos val="t"/>
          <c:showLegendKey val="0"/>
          <c:showVal val="1"/>
          <c:showCatName val="0"/>
          <c:showSerName val="0"/>
          <c:showPercent val="0"/>
          <c:showBubbleSize val="0"/>
        </c:dLbls>
        <c:smooth val="0"/>
        <c:axId val="543348224"/>
        <c:axId val="580584720"/>
      </c:lineChart>
      <c:catAx>
        <c:axId val="54334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80584720"/>
        <c:crosses val="autoZero"/>
        <c:auto val="1"/>
        <c:lblAlgn val="ctr"/>
        <c:lblOffset val="100"/>
        <c:noMultiLvlLbl val="0"/>
      </c:catAx>
      <c:valAx>
        <c:axId val="580584720"/>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3348224"/>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EC8-204D-A519-7C6A689ADA1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FTES!$A$26:$A$30</c:f>
              <c:strCache>
                <c:ptCount val="5"/>
                <c:pt idx="0">
                  <c:v>2015</c:v>
                </c:pt>
                <c:pt idx="1">
                  <c:v>2016</c:v>
                </c:pt>
                <c:pt idx="2">
                  <c:v>2017</c:v>
                </c:pt>
                <c:pt idx="3">
                  <c:v>2018</c:v>
                </c:pt>
                <c:pt idx="4">
                  <c:v>2019</c:v>
                </c:pt>
              </c:strCache>
            </c:strRef>
          </c:cat>
          <c:val>
            <c:numRef>
              <c:f>FTES!$B$26:$B$30</c:f>
              <c:numCache>
                <c:formatCode>0%</c:formatCode>
                <c:ptCount val="5"/>
                <c:pt idx="0">
                  <c:v>0</c:v>
                </c:pt>
                <c:pt idx="1">
                  <c:v>0.18533282085557606</c:v>
                </c:pt>
                <c:pt idx="2">
                  <c:v>0.33536169580689146</c:v>
                </c:pt>
                <c:pt idx="3">
                  <c:v>0.41960885179312657</c:v>
                </c:pt>
                <c:pt idx="4">
                  <c:v>0.55731006246942405</c:v>
                </c:pt>
              </c:numCache>
            </c:numRef>
          </c:val>
          <c:extLst>
            <c:ext xmlns:c16="http://schemas.microsoft.com/office/drawing/2014/chart" uri="{C3380CC4-5D6E-409C-BE32-E72D297353CC}">
              <c16:uniqueId val="{00000001-1EC8-204D-A519-7C6A689ADA1A}"/>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F9D-3B43-80F3-F0798E42E58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FTES!$A$131:$A$135</c:f>
              <c:strCache>
                <c:ptCount val="5"/>
                <c:pt idx="0">
                  <c:v>2015</c:v>
                </c:pt>
                <c:pt idx="1">
                  <c:v>2016</c:v>
                </c:pt>
                <c:pt idx="2">
                  <c:v>2017</c:v>
                </c:pt>
                <c:pt idx="3">
                  <c:v>2018</c:v>
                </c:pt>
                <c:pt idx="4">
                  <c:v>2019</c:v>
                </c:pt>
              </c:strCache>
            </c:strRef>
          </c:cat>
          <c:val>
            <c:numRef>
              <c:f>FTES!$B$131:$B$135</c:f>
              <c:numCache>
                <c:formatCode>0%</c:formatCode>
                <c:ptCount val="5"/>
                <c:pt idx="0">
                  <c:v>0</c:v>
                </c:pt>
                <c:pt idx="1">
                  <c:v>4.3116229489398306E-2</c:v>
                </c:pt>
                <c:pt idx="2">
                  <c:v>8.2530229707453821E-3</c:v>
                </c:pt>
                <c:pt idx="3">
                  <c:v>-4.2693038814173599E-2</c:v>
                </c:pt>
                <c:pt idx="4">
                  <c:v>-0.10998722147541863</c:v>
                </c:pt>
              </c:numCache>
            </c:numRef>
          </c:val>
          <c:extLst>
            <c:ext xmlns:c16="http://schemas.microsoft.com/office/drawing/2014/chart" uri="{C3380CC4-5D6E-409C-BE32-E72D297353CC}">
              <c16:uniqueId val="{00000001-AF9D-3B43-80F3-F0798E42E582}"/>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BA27-A645-BCE1-AEBB5B77203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FTES!$C$131:$C$135</c:f>
              <c:strCache>
                <c:ptCount val="5"/>
                <c:pt idx="0">
                  <c:v>2016</c:v>
                </c:pt>
                <c:pt idx="1">
                  <c:v>2017</c:v>
                </c:pt>
                <c:pt idx="2">
                  <c:v>2018</c:v>
                </c:pt>
                <c:pt idx="3">
                  <c:v>2019</c:v>
                </c:pt>
                <c:pt idx="4">
                  <c:v>2020</c:v>
                </c:pt>
              </c:strCache>
            </c:strRef>
          </c:cat>
          <c:val>
            <c:numRef>
              <c:f>FTES!$D$131:$D$135</c:f>
              <c:numCache>
                <c:formatCode>0%</c:formatCode>
                <c:ptCount val="5"/>
                <c:pt idx="0">
                  <c:v>0</c:v>
                </c:pt>
                <c:pt idx="1">
                  <c:v>-7.228098711405045E-4</c:v>
                </c:pt>
                <c:pt idx="2">
                  <c:v>-3.0109995414813722E-2</c:v>
                </c:pt>
                <c:pt idx="3">
                  <c:v>-0.10918751257811397</c:v>
                </c:pt>
                <c:pt idx="4">
                  <c:v>-9.4573518318366342E-2</c:v>
                </c:pt>
              </c:numCache>
            </c:numRef>
          </c:val>
          <c:extLst>
            <c:ext xmlns:c16="http://schemas.microsoft.com/office/drawing/2014/chart" uri="{C3380CC4-5D6E-409C-BE32-E72D297353CC}">
              <c16:uniqueId val="{00000000-BA27-A645-BCE1-AEBB5B77203C}"/>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FTES!$C$26:$C$30</c:f>
              <c:strCache>
                <c:ptCount val="5"/>
                <c:pt idx="0">
                  <c:v>2016</c:v>
                </c:pt>
                <c:pt idx="1">
                  <c:v>2017</c:v>
                </c:pt>
                <c:pt idx="2">
                  <c:v>2018</c:v>
                </c:pt>
                <c:pt idx="3">
                  <c:v>2019</c:v>
                </c:pt>
                <c:pt idx="4">
                  <c:v>2020</c:v>
                </c:pt>
              </c:strCache>
            </c:strRef>
          </c:cat>
          <c:val>
            <c:numRef>
              <c:f>FTES!$D$26:$D$30</c:f>
              <c:numCache>
                <c:formatCode>0%</c:formatCode>
                <c:ptCount val="5"/>
                <c:pt idx="0">
                  <c:v>0</c:v>
                </c:pt>
                <c:pt idx="1">
                  <c:v>5.6235855718616723E-2</c:v>
                </c:pt>
                <c:pt idx="2">
                  <c:v>0.25848656320363272</c:v>
                </c:pt>
                <c:pt idx="3">
                  <c:v>0.4518005392344398</c:v>
                </c:pt>
                <c:pt idx="4">
                  <c:v>0.46183429658902453</c:v>
                </c:pt>
              </c:numCache>
            </c:numRef>
          </c:val>
          <c:extLst>
            <c:ext xmlns:c16="http://schemas.microsoft.com/office/drawing/2014/chart" uri="{C3380CC4-5D6E-409C-BE32-E72D297353CC}">
              <c16:uniqueId val="{00000001-72C1-7C4A-855C-C3C8DB4D85E2}"/>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FTES!$A$33:$A$37</c:f>
              <c:strCache>
                <c:ptCount val="5"/>
                <c:pt idx="0">
                  <c:v>2015</c:v>
                </c:pt>
                <c:pt idx="1">
                  <c:v>2016</c:v>
                </c:pt>
                <c:pt idx="2">
                  <c:v>2017</c:v>
                </c:pt>
                <c:pt idx="3">
                  <c:v>2018</c:v>
                </c:pt>
                <c:pt idx="4">
                  <c:v>2019</c:v>
                </c:pt>
              </c:strCache>
            </c:strRef>
          </c:cat>
          <c:val>
            <c:numRef>
              <c:f>FTES!$B$33:$B$37</c:f>
              <c:numCache>
                <c:formatCode>0%</c:formatCode>
                <c:ptCount val="5"/>
                <c:pt idx="0">
                  <c:v>0</c:v>
                </c:pt>
                <c:pt idx="1">
                  <c:v>1.3751238850347047E-2</c:v>
                </c:pt>
                <c:pt idx="2">
                  <c:v>3.3325074331020783E-2</c:v>
                </c:pt>
                <c:pt idx="3">
                  <c:v>2.1308191278493843E-2</c:v>
                </c:pt>
                <c:pt idx="4">
                  <c:v>1.7096134786917683E-2</c:v>
                </c:pt>
              </c:numCache>
            </c:numRef>
          </c:val>
          <c:extLst>
            <c:ext xmlns:c16="http://schemas.microsoft.com/office/drawing/2014/chart" uri="{C3380CC4-5D6E-409C-BE32-E72D297353CC}">
              <c16:uniqueId val="{00000001-7486-6741-B876-384F005639B8}"/>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FTES!$C$33:$C$37</c:f>
              <c:strCache>
                <c:ptCount val="5"/>
                <c:pt idx="0">
                  <c:v>2016</c:v>
                </c:pt>
                <c:pt idx="1">
                  <c:v>2017</c:v>
                </c:pt>
                <c:pt idx="2">
                  <c:v>2018</c:v>
                </c:pt>
                <c:pt idx="3">
                  <c:v>2019</c:v>
                </c:pt>
                <c:pt idx="4">
                  <c:v>2020</c:v>
                </c:pt>
              </c:strCache>
            </c:strRef>
          </c:cat>
          <c:val>
            <c:numRef>
              <c:f>FTES!$D$33:$D$37</c:f>
              <c:numCache>
                <c:formatCode>0%</c:formatCode>
                <c:ptCount val="5"/>
                <c:pt idx="0">
                  <c:v>0</c:v>
                </c:pt>
                <c:pt idx="1">
                  <c:v>-0.10986528676691887</c:v>
                </c:pt>
                <c:pt idx="2">
                  <c:v>-1.9912091550281535E-2</c:v>
                </c:pt>
                <c:pt idx="3">
                  <c:v>5.9677671685512745E-2</c:v>
                </c:pt>
                <c:pt idx="4">
                  <c:v>4.6540225211018377E-3</c:v>
                </c:pt>
              </c:numCache>
            </c:numRef>
          </c:val>
          <c:extLst>
            <c:ext xmlns:c16="http://schemas.microsoft.com/office/drawing/2014/chart" uri="{C3380CC4-5D6E-409C-BE32-E72D297353CC}">
              <c16:uniqueId val="{00000000-961D-E042-9D71-65537AB67EA6}"/>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FTES!$A$40:$A$44</c:f>
              <c:strCache>
                <c:ptCount val="5"/>
                <c:pt idx="0">
                  <c:v>2015</c:v>
                </c:pt>
                <c:pt idx="1">
                  <c:v>2016</c:v>
                </c:pt>
                <c:pt idx="2">
                  <c:v>2017</c:v>
                </c:pt>
                <c:pt idx="3">
                  <c:v>2018</c:v>
                </c:pt>
                <c:pt idx="4">
                  <c:v>2019</c:v>
                </c:pt>
              </c:strCache>
            </c:strRef>
          </c:cat>
          <c:val>
            <c:numRef>
              <c:f>FTES!$B$40:$B$44</c:f>
              <c:numCache>
                <c:formatCode>0%</c:formatCode>
                <c:ptCount val="5"/>
                <c:pt idx="0">
                  <c:v>0</c:v>
                </c:pt>
                <c:pt idx="1">
                  <c:v>-7.8561297155599646E-2</c:v>
                </c:pt>
                <c:pt idx="2">
                  <c:v>-0.25317684321405026</c:v>
                </c:pt>
                <c:pt idx="3">
                  <c:v>-0.19284113547861548</c:v>
                </c:pt>
                <c:pt idx="4">
                  <c:v>-0.28784568234444674</c:v>
                </c:pt>
              </c:numCache>
            </c:numRef>
          </c:val>
          <c:extLst>
            <c:ext xmlns:c16="http://schemas.microsoft.com/office/drawing/2014/chart" uri="{C3380CC4-5D6E-409C-BE32-E72D297353CC}">
              <c16:uniqueId val="{00000000-48D9-4746-ADC8-10B18A126CCA}"/>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FTES!$C$40:$C$44</c:f>
              <c:strCache>
                <c:ptCount val="5"/>
                <c:pt idx="0">
                  <c:v>2016</c:v>
                </c:pt>
                <c:pt idx="1">
                  <c:v>2017</c:v>
                </c:pt>
                <c:pt idx="2">
                  <c:v>2018</c:v>
                </c:pt>
                <c:pt idx="3">
                  <c:v>2019</c:v>
                </c:pt>
                <c:pt idx="4">
                  <c:v>2020</c:v>
                </c:pt>
              </c:strCache>
            </c:strRef>
          </c:cat>
          <c:val>
            <c:numRef>
              <c:f>FTES!$D$40:$D$44</c:f>
              <c:numCache>
                <c:formatCode>0%</c:formatCode>
                <c:ptCount val="5"/>
                <c:pt idx="0">
                  <c:v>0</c:v>
                </c:pt>
                <c:pt idx="1">
                  <c:v>-6.1073332439952312E-2</c:v>
                </c:pt>
                <c:pt idx="2">
                  <c:v>-0.1424718352346247</c:v>
                </c:pt>
                <c:pt idx="3">
                  <c:v>-0.28231224535854876</c:v>
                </c:pt>
                <c:pt idx="4">
                  <c:v>-0.25681407818436713</c:v>
                </c:pt>
              </c:numCache>
            </c:numRef>
          </c:val>
          <c:extLst>
            <c:ext xmlns:c16="http://schemas.microsoft.com/office/drawing/2014/chart" uri="{C3380CC4-5D6E-409C-BE32-E72D297353CC}">
              <c16:uniqueId val="{00000000-0580-8341-BA1B-669304D65DE2}"/>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FTES!$A$47:$A$51</c:f>
              <c:strCache>
                <c:ptCount val="5"/>
                <c:pt idx="0">
                  <c:v>2015</c:v>
                </c:pt>
                <c:pt idx="1">
                  <c:v>2016</c:v>
                </c:pt>
                <c:pt idx="2">
                  <c:v>2017</c:v>
                </c:pt>
                <c:pt idx="3">
                  <c:v>2018</c:v>
                </c:pt>
                <c:pt idx="4">
                  <c:v>2019</c:v>
                </c:pt>
              </c:strCache>
            </c:strRef>
          </c:cat>
          <c:val>
            <c:numRef>
              <c:f>FTES!$B$47:$B$51</c:f>
              <c:numCache>
                <c:formatCode>0%</c:formatCode>
                <c:ptCount val="5"/>
                <c:pt idx="0">
                  <c:v>0</c:v>
                </c:pt>
                <c:pt idx="1">
                  <c:v>-5.9455287623686327E-2</c:v>
                </c:pt>
                <c:pt idx="2">
                  <c:v>-0.17536427832363005</c:v>
                </c:pt>
                <c:pt idx="3">
                  <c:v>-0.28383204115512339</c:v>
                </c:pt>
                <c:pt idx="4">
                  <c:v>-0.32799246969031687</c:v>
                </c:pt>
              </c:numCache>
            </c:numRef>
          </c:val>
          <c:extLst>
            <c:ext xmlns:c16="http://schemas.microsoft.com/office/drawing/2014/chart" uri="{C3380CC4-5D6E-409C-BE32-E72D297353CC}">
              <c16:uniqueId val="{00000000-133A-5546-B703-865639AD4BF9}"/>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'WSCH per FTEF'!$J$4:$J$8</c:f>
              <c:strCache>
                <c:ptCount val="5"/>
                <c:pt idx="0">
                  <c:v>2016</c:v>
                </c:pt>
                <c:pt idx="1">
                  <c:v>2017</c:v>
                </c:pt>
                <c:pt idx="2">
                  <c:v>2018</c:v>
                </c:pt>
                <c:pt idx="3">
                  <c:v>2019</c:v>
                </c:pt>
                <c:pt idx="4">
                  <c:v>2020</c:v>
                </c:pt>
              </c:strCache>
            </c:strRef>
          </c:cat>
          <c:val>
            <c:numRef>
              <c:f>'WSCH per FTEF'!$K$4:$K$8</c:f>
              <c:numCache>
                <c:formatCode>#,##0</c:formatCode>
                <c:ptCount val="5"/>
                <c:pt idx="0">
                  <c:v>610.17620866976415</c:v>
                </c:pt>
                <c:pt idx="1">
                  <c:v>552.79261742756796</c:v>
                </c:pt>
                <c:pt idx="2">
                  <c:v>620.38305560763422</c:v>
                </c:pt>
                <c:pt idx="3">
                  <c:v>693.8766054220257</c:v>
                </c:pt>
                <c:pt idx="4">
                  <c:v>705.60767811015751</c:v>
                </c:pt>
              </c:numCache>
            </c:numRef>
          </c:val>
          <c:smooth val="0"/>
          <c:extLst>
            <c:ext xmlns:c16="http://schemas.microsoft.com/office/drawing/2014/chart" uri="{C3380CC4-5D6E-409C-BE32-E72D297353CC}">
              <c16:uniqueId val="{00000004-A7B9-E944-B5AC-4B9850CC642D}"/>
            </c:ext>
          </c:extLst>
        </c:ser>
        <c:ser>
          <c:idx val="2"/>
          <c:order val="1"/>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0E85-2A44-92AA-731B0D39DC85}"/>
                </c:ext>
              </c:extLst>
            </c:dLbl>
            <c:dLbl>
              <c:idx val="1"/>
              <c:delete val="1"/>
              <c:extLst>
                <c:ext xmlns:c15="http://schemas.microsoft.com/office/drawing/2012/chart" uri="{CE6537A1-D6FC-4f65-9D91-7224C49458BB}"/>
                <c:ext xmlns:c16="http://schemas.microsoft.com/office/drawing/2014/chart" uri="{C3380CC4-5D6E-409C-BE32-E72D297353CC}">
                  <c16:uniqueId val="{00000001-0E85-2A44-92AA-731B0D39DC85}"/>
                </c:ext>
              </c:extLst>
            </c:dLbl>
            <c:dLbl>
              <c:idx val="2"/>
              <c:delete val="1"/>
              <c:extLst>
                <c:ext xmlns:c15="http://schemas.microsoft.com/office/drawing/2012/chart" uri="{CE6537A1-D6FC-4f65-9D91-7224C49458BB}"/>
                <c:ext xmlns:c16="http://schemas.microsoft.com/office/drawing/2014/chart" uri="{C3380CC4-5D6E-409C-BE32-E72D297353CC}">
                  <c16:uniqueId val="{00000002-0E85-2A44-92AA-731B0D39DC85}"/>
                </c:ext>
              </c:extLst>
            </c:dLbl>
            <c:dLbl>
              <c:idx val="3"/>
              <c:delete val="1"/>
              <c:extLst>
                <c:ext xmlns:c15="http://schemas.microsoft.com/office/drawing/2012/chart" uri="{CE6537A1-D6FC-4f65-9D91-7224C49458BB}"/>
                <c:ext xmlns:c16="http://schemas.microsoft.com/office/drawing/2014/chart" uri="{C3380CC4-5D6E-409C-BE32-E72D297353CC}">
                  <c16:uniqueId val="{00000002-E383-9A47-BFC9-B671D3ABC7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'WSCH per FTEF'!$J$4:$J$8</c:f>
              <c:strCache>
                <c:ptCount val="5"/>
                <c:pt idx="0">
                  <c:v>2016</c:v>
                </c:pt>
                <c:pt idx="1">
                  <c:v>2017</c:v>
                </c:pt>
                <c:pt idx="2">
                  <c:v>2018</c:v>
                </c:pt>
                <c:pt idx="3">
                  <c:v>2019</c:v>
                </c:pt>
                <c:pt idx="4">
                  <c:v>2020</c:v>
                </c:pt>
              </c:strCache>
            </c:strRef>
          </c:cat>
          <c:val>
            <c:numRef>
              <c:f>'WSCH per FTEF'!$L$4:$L$8</c:f>
              <c:numCache>
                <c:formatCode>General</c:formatCode>
                <c:ptCount val="5"/>
                <c:pt idx="0">
                  <c:v>460</c:v>
                </c:pt>
                <c:pt idx="1">
                  <c:v>460</c:v>
                </c:pt>
                <c:pt idx="2">
                  <c:v>460</c:v>
                </c:pt>
                <c:pt idx="3">
                  <c:v>460</c:v>
                </c:pt>
                <c:pt idx="4">
                  <c:v>460</c:v>
                </c:pt>
              </c:numCache>
            </c:numRef>
          </c:val>
          <c:smooth val="0"/>
          <c:extLst>
            <c:ext xmlns:c16="http://schemas.microsoft.com/office/drawing/2014/chart" uri="{C3380CC4-5D6E-409C-BE32-E72D297353CC}">
              <c16:uniqueId val="{00000001-E383-9A47-BFC9-B671D3ABC798}"/>
            </c:ext>
          </c:extLst>
        </c:ser>
        <c:dLbls>
          <c:dLblPos val="t"/>
          <c:showLegendKey val="0"/>
          <c:showVal val="1"/>
          <c:showCatName val="0"/>
          <c:showSerName val="0"/>
          <c:showPercent val="0"/>
          <c:showBubbleSize val="0"/>
        </c:dLbls>
        <c:smooth val="0"/>
        <c:axId val="432658576"/>
        <c:axId val="487030736"/>
      </c:lineChart>
      <c:catAx>
        <c:axId val="43265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87030736"/>
        <c:crosses val="autoZero"/>
        <c:auto val="1"/>
        <c:lblAlgn val="ctr"/>
        <c:lblOffset val="100"/>
        <c:noMultiLvlLbl val="0"/>
      </c:catAx>
      <c:valAx>
        <c:axId val="487030736"/>
        <c:scaling>
          <c:orientation val="minMax"/>
          <c:max val="7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32658576"/>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FTES!$C$47:$C$51</c:f>
              <c:strCache>
                <c:ptCount val="5"/>
                <c:pt idx="0">
                  <c:v>2016</c:v>
                </c:pt>
                <c:pt idx="1">
                  <c:v>2017</c:v>
                </c:pt>
                <c:pt idx="2">
                  <c:v>2018</c:v>
                </c:pt>
                <c:pt idx="3">
                  <c:v>2019</c:v>
                </c:pt>
                <c:pt idx="4">
                  <c:v>2020</c:v>
                </c:pt>
              </c:strCache>
            </c:strRef>
          </c:cat>
          <c:val>
            <c:numRef>
              <c:f>FTES!$D$47:$D$51</c:f>
              <c:numCache>
                <c:formatCode>0%</c:formatCode>
                <c:ptCount val="5"/>
                <c:pt idx="0">
                  <c:v>0</c:v>
                </c:pt>
                <c:pt idx="1">
                  <c:v>-0.14864722116285117</c:v>
                </c:pt>
                <c:pt idx="2">
                  <c:v>-0.17887086943226976</c:v>
                </c:pt>
                <c:pt idx="3">
                  <c:v>-0.33221628297733719</c:v>
                </c:pt>
                <c:pt idx="4">
                  <c:v>-0.28522262177357249</c:v>
                </c:pt>
              </c:numCache>
            </c:numRef>
          </c:val>
          <c:extLst>
            <c:ext xmlns:c16="http://schemas.microsoft.com/office/drawing/2014/chart" uri="{C3380CC4-5D6E-409C-BE32-E72D297353CC}">
              <c16:uniqueId val="{00000000-A380-4745-AAF1-23DD6C018CCD}"/>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FTES!$A$54:$A$58</c:f>
              <c:strCache>
                <c:ptCount val="5"/>
                <c:pt idx="0">
                  <c:v>2015</c:v>
                </c:pt>
                <c:pt idx="1">
                  <c:v>2016</c:v>
                </c:pt>
                <c:pt idx="2">
                  <c:v>2017</c:v>
                </c:pt>
                <c:pt idx="3">
                  <c:v>2018</c:v>
                </c:pt>
                <c:pt idx="4">
                  <c:v>2019</c:v>
                </c:pt>
              </c:strCache>
            </c:strRef>
          </c:cat>
          <c:val>
            <c:numRef>
              <c:f>FTES!$B$54:$B$58</c:f>
              <c:numCache>
                <c:formatCode>0%</c:formatCode>
                <c:ptCount val="5"/>
                <c:pt idx="0">
                  <c:v>0</c:v>
                </c:pt>
                <c:pt idx="1">
                  <c:v>1.1688096943000811E-2</c:v>
                </c:pt>
                <c:pt idx="2">
                  <c:v>-2.9404731916505441E-2</c:v>
                </c:pt>
                <c:pt idx="3">
                  <c:v>-1.9420149598122938E-2</c:v>
                </c:pt>
                <c:pt idx="4">
                  <c:v>9.156179118446521E-2</c:v>
                </c:pt>
              </c:numCache>
            </c:numRef>
          </c:val>
          <c:extLst>
            <c:ext xmlns:c16="http://schemas.microsoft.com/office/drawing/2014/chart" uri="{C3380CC4-5D6E-409C-BE32-E72D297353CC}">
              <c16:uniqueId val="{00000000-F5B3-F44C-B013-7DF27D7EFAF3}"/>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FTES!$C$54:$C$58</c:f>
              <c:strCache>
                <c:ptCount val="5"/>
                <c:pt idx="0">
                  <c:v>2016</c:v>
                </c:pt>
                <c:pt idx="1">
                  <c:v>2017</c:v>
                </c:pt>
                <c:pt idx="2">
                  <c:v>2018</c:v>
                </c:pt>
                <c:pt idx="3">
                  <c:v>2019</c:v>
                </c:pt>
                <c:pt idx="4">
                  <c:v>2020</c:v>
                </c:pt>
              </c:strCache>
            </c:strRef>
          </c:cat>
          <c:val>
            <c:numRef>
              <c:f>FTES!$D$54:$D$58</c:f>
              <c:numCache>
                <c:formatCode>0%</c:formatCode>
                <c:ptCount val="5"/>
                <c:pt idx="0">
                  <c:v>0</c:v>
                </c:pt>
                <c:pt idx="1">
                  <c:v>8.3178067206057443E-2</c:v>
                </c:pt>
                <c:pt idx="2">
                  <c:v>0.18099208883904486</c:v>
                </c:pt>
                <c:pt idx="3">
                  <c:v>0.31983765843527545</c:v>
                </c:pt>
              </c:numCache>
            </c:numRef>
          </c:val>
          <c:extLst>
            <c:ext xmlns:c16="http://schemas.microsoft.com/office/drawing/2014/chart" uri="{C3380CC4-5D6E-409C-BE32-E72D297353CC}">
              <c16:uniqueId val="{00000000-0971-C949-93F4-4BDCCCB577EA}"/>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FTES!$A$61:$A$65</c:f>
              <c:strCache>
                <c:ptCount val="5"/>
                <c:pt idx="0">
                  <c:v>2015</c:v>
                </c:pt>
                <c:pt idx="1">
                  <c:v>2016</c:v>
                </c:pt>
                <c:pt idx="2">
                  <c:v>2017</c:v>
                </c:pt>
                <c:pt idx="3">
                  <c:v>2018</c:v>
                </c:pt>
                <c:pt idx="4">
                  <c:v>2019</c:v>
                </c:pt>
              </c:strCache>
            </c:strRef>
          </c:cat>
          <c:val>
            <c:numRef>
              <c:f>FTES!$B$61:$B$65</c:f>
              <c:numCache>
                <c:formatCode>0%</c:formatCode>
                <c:ptCount val="5"/>
                <c:pt idx="0">
                  <c:v>0</c:v>
                </c:pt>
                <c:pt idx="1">
                  <c:v>5.1299393056558326E-2</c:v>
                </c:pt>
                <c:pt idx="2">
                  <c:v>6.6768679159307801E-2</c:v>
                </c:pt>
                <c:pt idx="3">
                  <c:v>0.23527009278039415</c:v>
                </c:pt>
                <c:pt idx="4">
                  <c:v>9.0170683247338915E-2</c:v>
                </c:pt>
              </c:numCache>
            </c:numRef>
          </c:val>
          <c:extLst>
            <c:ext xmlns:c16="http://schemas.microsoft.com/office/drawing/2014/chart" uri="{C3380CC4-5D6E-409C-BE32-E72D297353CC}">
              <c16:uniqueId val="{00000000-920B-D242-9EBF-CC0A88D3FC2A}"/>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FTES!$C$61:$C$65</c:f>
              <c:strCache>
                <c:ptCount val="5"/>
                <c:pt idx="0">
                  <c:v>2016</c:v>
                </c:pt>
                <c:pt idx="1">
                  <c:v>2017</c:v>
                </c:pt>
                <c:pt idx="2">
                  <c:v>2018</c:v>
                </c:pt>
                <c:pt idx="3">
                  <c:v>2019</c:v>
                </c:pt>
                <c:pt idx="4">
                  <c:v>2020</c:v>
                </c:pt>
              </c:strCache>
            </c:strRef>
          </c:cat>
          <c:val>
            <c:numRef>
              <c:f>FTES!$D$61:$D$65</c:f>
              <c:numCache>
                <c:formatCode>0%</c:formatCode>
                <c:ptCount val="5"/>
                <c:pt idx="0">
                  <c:v>0</c:v>
                </c:pt>
                <c:pt idx="1">
                  <c:v>-0.29712147629315955</c:v>
                </c:pt>
                <c:pt idx="2">
                  <c:v>-0.10954127395680591</c:v>
                </c:pt>
                <c:pt idx="3">
                  <c:v>-9.1844707383233486E-4</c:v>
                </c:pt>
                <c:pt idx="4">
                  <c:v>0.17265087597413117</c:v>
                </c:pt>
              </c:numCache>
            </c:numRef>
          </c:val>
          <c:extLst>
            <c:ext xmlns:c16="http://schemas.microsoft.com/office/drawing/2014/chart" uri="{C3380CC4-5D6E-409C-BE32-E72D297353CC}">
              <c16:uniqueId val="{00000000-2CB1-BA49-A4DE-44622E67ACD9}"/>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FTES!$A$68:$A$72</c:f>
              <c:strCache>
                <c:ptCount val="5"/>
                <c:pt idx="0">
                  <c:v>2015</c:v>
                </c:pt>
                <c:pt idx="1">
                  <c:v>2016</c:v>
                </c:pt>
                <c:pt idx="2">
                  <c:v>2017</c:v>
                </c:pt>
                <c:pt idx="3">
                  <c:v>2018</c:v>
                </c:pt>
                <c:pt idx="4">
                  <c:v>2019</c:v>
                </c:pt>
              </c:strCache>
            </c:strRef>
          </c:cat>
          <c:val>
            <c:numRef>
              <c:f>FTES!$B$68:$B$72</c:f>
              <c:numCache>
                <c:formatCode>0%</c:formatCode>
                <c:ptCount val="5"/>
                <c:pt idx="0">
                  <c:v>0</c:v>
                </c:pt>
                <c:pt idx="1">
                  <c:v>-0.20787119286562736</c:v>
                </c:pt>
                <c:pt idx="2">
                  <c:v>-0.376096485927154</c:v>
                </c:pt>
                <c:pt idx="3">
                  <c:v>-0.28986072086399989</c:v>
                </c:pt>
                <c:pt idx="4">
                  <c:v>-0.49597807622650608</c:v>
                </c:pt>
              </c:numCache>
            </c:numRef>
          </c:val>
          <c:extLst>
            <c:ext xmlns:c16="http://schemas.microsoft.com/office/drawing/2014/chart" uri="{C3380CC4-5D6E-409C-BE32-E72D297353CC}">
              <c16:uniqueId val="{00000000-FB97-194E-B5FC-A21FF7BABFF7}"/>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FTES!$C$68:$C$72</c:f>
              <c:strCache>
                <c:ptCount val="5"/>
                <c:pt idx="0">
                  <c:v>2016</c:v>
                </c:pt>
                <c:pt idx="1">
                  <c:v>2017</c:v>
                </c:pt>
                <c:pt idx="2">
                  <c:v>2018</c:v>
                </c:pt>
                <c:pt idx="3">
                  <c:v>2019</c:v>
                </c:pt>
                <c:pt idx="4">
                  <c:v>2020</c:v>
                </c:pt>
              </c:strCache>
            </c:strRef>
          </c:cat>
          <c:val>
            <c:numRef>
              <c:f>FTES!$D$68:$D$72</c:f>
              <c:numCache>
                <c:formatCode>0%</c:formatCode>
                <c:ptCount val="5"/>
                <c:pt idx="0">
                  <c:v>0</c:v>
                </c:pt>
                <c:pt idx="1">
                  <c:v>-0.27402135231316732</c:v>
                </c:pt>
                <c:pt idx="2">
                  <c:v>-0.22104728023131687</c:v>
                </c:pt>
                <c:pt idx="3">
                  <c:v>-0.31286222677580072</c:v>
                </c:pt>
                <c:pt idx="4">
                  <c:v>-0.38932384341637011</c:v>
                </c:pt>
              </c:numCache>
            </c:numRef>
          </c:val>
          <c:extLst>
            <c:ext xmlns:c16="http://schemas.microsoft.com/office/drawing/2014/chart" uri="{C3380CC4-5D6E-409C-BE32-E72D297353CC}">
              <c16:uniqueId val="{00000000-5E85-6D40-AE24-C85DD949BEEF}"/>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FTES!$A$75:$A$79</c:f>
              <c:strCache>
                <c:ptCount val="5"/>
                <c:pt idx="0">
                  <c:v>2015</c:v>
                </c:pt>
                <c:pt idx="1">
                  <c:v>2016</c:v>
                </c:pt>
                <c:pt idx="2">
                  <c:v>2017</c:v>
                </c:pt>
                <c:pt idx="3">
                  <c:v>2018</c:v>
                </c:pt>
                <c:pt idx="4">
                  <c:v>2019</c:v>
                </c:pt>
              </c:strCache>
            </c:strRef>
          </c:cat>
          <c:val>
            <c:numRef>
              <c:f>FTES!$B$75:$B$79</c:f>
              <c:numCache>
                <c:formatCode>0%</c:formatCode>
                <c:ptCount val="5"/>
                <c:pt idx="0">
                  <c:v>0</c:v>
                </c:pt>
                <c:pt idx="1">
                  <c:v>-3.5902028278796655E-2</c:v>
                </c:pt>
                <c:pt idx="2">
                  <c:v>-0.19074164948878658</c:v>
                </c:pt>
                <c:pt idx="3">
                  <c:v>-0.28073870276305302</c:v>
                </c:pt>
                <c:pt idx="4">
                  <c:v>-0.27912617167719328</c:v>
                </c:pt>
              </c:numCache>
            </c:numRef>
          </c:val>
          <c:extLst>
            <c:ext xmlns:c16="http://schemas.microsoft.com/office/drawing/2014/chart" uri="{C3380CC4-5D6E-409C-BE32-E72D297353CC}">
              <c16:uniqueId val="{00000000-A404-F441-9576-5378FB014DB4}"/>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FTES!$C$75:$C$79</c:f>
              <c:strCache>
                <c:ptCount val="5"/>
                <c:pt idx="0">
                  <c:v>2016</c:v>
                </c:pt>
                <c:pt idx="1">
                  <c:v>2017</c:v>
                </c:pt>
                <c:pt idx="2">
                  <c:v>2018</c:v>
                </c:pt>
                <c:pt idx="3">
                  <c:v>2019</c:v>
                </c:pt>
                <c:pt idx="4">
                  <c:v>2020</c:v>
                </c:pt>
              </c:strCache>
            </c:strRef>
          </c:cat>
          <c:val>
            <c:numRef>
              <c:f>FTES!$D$75:$D$79</c:f>
              <c:numCache>
                <c:formatCode>0%</c:formatCode>
                <c:ptCount val="5"/>
                <c:pt idx="0">
                  <c:v>0</c:v>
                </c:pt>
                <c:pt idx="1">
                  <c:v>-3.2620974912836248E-2</c:v>
                </c:pt>
                <c:pt idx="2">
                  <c:v>-0.19425857380847844</c:v>
                </c:pt>
                <c:pt idx="3">
                  <c:v>-0.2395825793425316</c:v>
                </c:pt>
                <c:pt idx="4">
                  <c:v>-0.32407153579924136</c:v>
                </c:pt>
              </c:numCache>
            </c:numRef>
          </c:val>
          <c:extLst>
            <c:ext xmlns:c16="http://schemas.microsoft.com/office/drawing/2014/chart" uri="{C3380CC4-5D6E-409C-BE32-E72D297353CC}">
              <c16:uniqueId val="{00000000-29D7-FE49-9A70-C21C6F080CF9}"/>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FTES!$A$82:$A$86</c:f>
              <c:strCache>
                <c:ptCount val="5"/>
                <c:pt idx="0">
                  <c:v>2015</c:v>
                </c:pt>
                <c:pt idx="1">
                  <c:v>2016</c:v>
                </c:pt>
                <c:pt idx="2">
                  <c:v>2017</c:v>
                </c:pt>
                <c:pt idx="3">
                  <c:v>2018</c:v>
                </c:pt>
                <c:pt idx="4">
                  <c:v>2019</c:v>
                </c:pt>
              </c:strCache>
            </c:strRef>
          </c:cat>
          <c:val>
            <c:numRef>
              <c:f>FTES!$B$82:$B$86</c:f>
              <c:numCache>
                <c:formatCode>0%</c:formatCode>
                <c:ptCount val="5"/>
                <c:pt idx="0">
                  <c:v>0</c:v>
                </c:pt>
                <c:pt idx="1">
                  <c:v>0.27464021981860332</c:v>
                </c:pt>
                <c:pt idx="2">
                  <c:v>0.38668793741176216</c:v>
                </c:pt>
                <c:pt idx="3">
                  <c:v>0.60034026376653971</c:v>
                </c:pt>
                <c:pt idx="4">
                  <c:v>0.61683985221277637</c:v>
                </c:pt>
              </c:numCache>
            </c:numRef>
          </c:val>
          <c:extLst>
            <c:ext xmlns:c16="http://schemas.microsoft.com/office/drawing/2014/chart" uri="{C3380CC4-5D6E-409C-BE32-E72D297353CC}">
              <c16:uniqueId val="{00000000-5C1E-6546-A379-5E18D5B47B48}"/>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WSCH!$C$4:$C$8</c:f>
              <c:strCache>
                <c:ptCount val="5"/>
                <c:pt idx="0">
                  <c:v>2015</c:v>
                </c:pt>
                <c:pt idx="1">
                  <c:v>2016</c:v>
                </c:pt>
                <c:pt idx="2">
                  <c:v>2017</c:v>
                </c:pt>
                <c:pt idx="3">
                  <c:v>2018</c:v>
                </c:pt>
                <c:pt idx="4">
                  <c:v>2019</c:v>
                </c:pt>
              </c:strCache>
            </c:strRef>
          </c:cat>
          <c:val>
            <c:numRef>
              <c:f>WSCH!$D$4:$D$8</c:f>
              <c:numCache>
                <c:formatCode>#,##0</c:formatCode>
                <c:ptCount val="5"/>
                <c:pt idx="0">
                  <c:v>1610.7996629999998</c:v>
                </c:pt>
                <c:pt idx="1">
                  <c:v>1547.0996550000002</c:v>
                </c:pt>
                <c:pt idx="2">
                  <c:v>1536.2996430000001</c:v>
                </c:pt>
                <c:pt idx="3">
                  <c:v>1600.9996170000002</c:v>
                </c:pt>
                <c:pt idx="4">
                  <c:v>1581.5996189999998</c:v>
                </c:pt>
              </c:numCache>
            </c:numRef>
          </c:val>
          <c:smooth val="0"/>
          <c:extLst>
            <c:ext xmlns:c16="http://schemas.microsoft.com/office/drawing/2014/chart" uri="{C3380CC4-5D6E-409C-BE32-E72D297353CC}">
              <c16:uniqueId val="{00000000-545A-2646-9119-59D64F384EC6}"/>
            </c:ext>
          </c:extLst>
        </c:ser>
        <c:dLbls>
          <c:dLblPos val="t"/>
          <c:showLegendKey val="0"/>
          <c:showVal val="1"/>
          <c:showCatName val="0"/>
          <c:showSerName val="0"/>
          <c:showPercent val="0"/>
          <c:showBubbleSize val="0"/>
        </c:dLbls>
        <c:smooth val="0"/>
        <c:axId val="531865792"/>
        <c:axId val="531867824"/>
      </c:lineChart>
      <c:catAx>
        <c:axId val="53186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31867824"/>
        <c:crosses val="autoZero"/>
        <c:auto val="1"/>
        <c:lblAlgn val="ctr"/>
        <c:lblOffset val="100"/>
        <c:noMultiLvlLbl val="0"/>
      </c:catAx>
      <c:valAx>
        <c:axId val="531867824"/>
        <c:scaling>
          <c:orientation val="minMax"/>
          <c:max val="20000"/>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31865792"/>
        <c:crosses val="autoZero"/>
        <c:crossBetween val="between"/>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FTES!$C$82:$C$86</c:f>
              <c:strCache>
                <c:ptCount val="5"/>
                <c:pt idx="0">
                  <c:v>2016</c:v>
                </c:pt>
                <c:pt idx="1">
                  <c:v>2017</c:v>
                </c:pt>
                <c:pt idx="2">
                  <c:v>2018</c:v>
                </c:pt>
                <c:pt idx="3">
                  <c:v>2019</c:v>
                </c:pt>
                <c:pt idx="4">
                  <c:v>2020</c:v>
                </c:pt>
              </c:strCache>
            </c:strRef>
          </c:cat>
          <c:val>
            <c:numRef>
              <c:f>FTES!$D$82:$D$86</c:f>
              <c:numCache>
                <c:formatCode>0%</c:formatCode>
                <c:ptCount val="5"/>
                <c:pt idx="0">
                  <c:v>0</c:v>
                </c:pt>
                <c:pt idx="1">
                  <c:v>0.19848232010565486</c:v>
                </c:pt>
                <c:pt idx="2">
                  <c:v>0.14724654765936754</c:v>
                </c:pt>
                <c:pt idx="3">
                  <c:v>0.21470713997999386</c:v>
                </c:pt>
                <c:pt idx="4">
                  <c:v>0.28301701198499063</c:v>
                </c:pt>
              </c:numCache>
            </c:numRef>
          </c:val>
          <c:extLst>
            <c:ext xmlns:c16="http://schemas.microsoft.com/office/drawing/2014/chart" uri="{C3380CC4-5D6E-409C-BE32-E72D297353CC}">
              <c16:uniqueId val="{00000000-08B0-BC4B-ADDB-B4499FE14359}"/>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FTES!$A$89:$A$93</c:f>
              <c:strCache>
                <c:ptCount val="5"/>
                <c:pt idx="0">
                  <c:v>2015</c:v>
                </c:pt>
                <c:pt idx="1">
                  <c:v>2016</c:v>
                </c:pt>
                <c:pt idx="2">
                  <c:v>2017</c:v>
                </c:pt>
                <c:pt idx="3">
                  <c:v>2018</c:v>
                </c:pt>
                <c:pt idx="4">
                  <c:v>2019</c:v>
                </c:pt>
              </c:strCache>
            </c:strRef>
          </c:cat>
          <c:val>
            <c:numRef>
              <c:f>FTES!$B$89:$B$93</c:f>
              <c:numCache>
                <c:formatCode>0%</c:formatCode>
                <c:ptCount val="5"/>
                <c:pt idx="0">
                  <c:v>0</c:v>
                </c:pt>
                <c:pt idx="1">
                  <c:v>5.2896180102255962E-2</c:v>
                </c:pt>
                <c:pt idx="2">
                  <c:v>-4.9517376935746003E-2</c:v>
                </c:pt>
                <c:pt idx="3">
                  <c:v>-0.16589061844235795</c:v>
                </c:pt>
                <c:pt idx="4">
                  <c:v>-0.25742437547624414</c:v>
                </c:pt>
              </c:numCache>
            </c:numRef>
          </c:val>
          <c:extLst>
            <c:ext xmlns:c16="http://schemas.microsoft.com/office/drawing/2014/chart" uri="{C3380CC4-5D6E-409C-BE32-E72D297353CC}">
              <c16:uniqueId val="{00000000-D852-3B42-BD9F-78D9B152CD20}"/>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FTES!$C$89:$C$93</c:f>
              <c:strCache>
                <c:ptCount val="5"/>
                <c:pt idx="0">
                  <c:v>2016</c:v>
                </c:pt>
                <c:pt idx="1">
                  <c:v>2017</c:v>
                </c:pt>
                <c:pt idx="2">
                  <c:v>2018</c:v>
                </c:pt>
                <c:pt idx="3">
                  <c:v>2019</c:v>
                </c:pt>
                <c:pt idx="4">
                  <c:v>2020</c:v>
                </c:pt>
              </c:strCache>
            </c:strRef>
          </c:cat>
          <c:val>
            <c:numRef>
              <c:f>FTES!$D$89:$D$93</c:f>
              <c:numCache>
                <c:formatCode>0%</c:formatCode>
                <c:ptCount val="5"/>
                <c:pt idx="0">
                  <c:v>0</c:v>
                </c:pt>
                <c:pt idx="1">
                  <c:v>-0.11809698677009292</c:v>
                </c:pt>
                <c:pt idx="2">
                  <c:v>-0.18532360463803443</c:v>
                </c:pt>
                <c:pt idx="3">
                  <c:v>-0.26184986790221682</c:v>
                </c:pt>
                <c:pt idx="4">
                  <c:v>-0.23207812021623678</c:v>
                </c:pt>
              </c:numCache>
            </c:numRef>
          </c:val>
          <c:extLst>
            <c:ext xmlns:c16="http://schemas.microsoft.com/office/drawing/2014/chart" uri="{C3380CC4-5D6E-409C-BE32-E72D297353CC}">
              <c16:uniqueId val="{00000000-C78D-F742-BCFF-3DA4B6AA4C1C}"/>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FTES!$A$96:$A$100</c:f>
              <c:strCache>
                <c:ptCount val="5"/>
                <c:pt idx="0">
                  <c:v>2015</c:v>
                </c:pt>
                <c:pt idx="1">
                  <c:v>2016</c:v>
                </c:pt>
                <c:pt idx="2">
                  <c:v>2017</c:v>
                </c:pt>
                <c:pt idx="3">
                  <c:v>2018</c:v>
                </c:pt>
                <c:pt idx="4">
                  <c:v>2019</c:v>
                </c:pt>
              </c:strCache>
            </c:strRef>
          </c:cat>
          <c:val>
            <c:numRef>
              <c:f>FTES!$B$96:$B$100</c:f>
              <c:numCache>
                <c:formatCode>0%</c:formatCode>
                <c:ptCount val="5"/>
                <c:pt idx="0">
                  <c:v>0</c:v>
                </c:pt>
                <c:pt idx="1">
                  <c:v>0.23216080402010056</c:v>
                </c:pt>
                <c:pt idx="2">
                  <c:v>-0.11256281407035169</c:v>
                </c:pt>
                <c:pt idx="3">
                  <c:v>9.0787085427135886E-2</c:v>
                </c:pt>
                <c:pt idx="4">
                  <c:v>0.11557788944723622</c:v>
                </c:pt>
              </c:numCache>
            </c:numRef>
          </c:val>
          <c:extLst>
            <c:ext xmlns:c16="http://schemas.microsoft.com/office/drawing/2014/chart" uri="{C3380CC4-5D6E-409C-BE32-E72D297353CC}">
              <c16:uniqueId val="{00000000-47C0-F04C-989F-649F2E9208BA}"/>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FTES!$C$96:$C$100</c:f>
              <c:strCache>
                <c:ptCount val="5"/>
                <c:pt idx="0">
                  <c:v>2016</c:v>
                </c:pt>
                <c:pt idx="1">
                  <c:v>2017</c:v>
                </c:pt>
                <c:pt idx="2">
                  <c:v>2018</c:v>
                </c:pt>
                <c:pt idx="3">
                  <c:v>2019</c:v>
                </c:pt>
                <c:pt idx="4">
                  <c:v>2020</c:v>
                </c:pt>
              </c:strCache>
            </c:strRef>
          </c:cat>
          <c:val>
            <c:numRef>
              <c:f>FTES!$D$96:$D$100</c:f>
              <c:numCache>
                <c:formatCode>0%</c:formatCode>
                <c:ptCount val="5"/>
                <c:pt idx="0">
                  <c:v>0</c:v>
                </c:pt>
                <c:pt idx="1">
                  <c:v>0.3440936674259682</c:v>
                </c:pt>
                <c:pt idx="2">
                  <c:v>0.20182232346241441</c:v>
                </c:pt>
                <c:pt idx="3">
                  <c:v>-7.0615034168564961E-2</c:v>
                </c:pt>
                <c:pt idx="4">
                  <c:v>0.14806378132118453</c:v>
                </c:pt>
              </c:numCache>
            </c:numRef>
          </c:val>
          <c:extLst>
            <c:ext xmlns:c16="http://schemas.microsoft.com/office/drawing/2014/chart" uri="{C3380CC4-5D6E-409C-BE32-E72D297353CC}">
              <c16:uniqueId val="{00000000-9C10-9B48-BFC5-71A3DCA33E6D}"/>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FTES!$A$103:$A$107</c:f>
              <c:strCache>
                <c:ptCount val="5"/>
                <c:pt idx="0">
                  <c:v>2015</c:v>
                </c:pt>
                <c:pt idx="1">
                  <c:v>2016</c:v>
                </c:pt>
                <c:pt idx="2">
                  <c:v>2017</c:v>
                </c:pt>
                <c:pt idx="3">
                  <c:v>2018</c:v>
                </c:pt>
                <c:pt idx="4">
                  <c:v>2019</c:v>
                </c:pt>
              </c:strCache>
            </c:strRef>
          </c:cat>
          <c:val>
            <c:numRef>
              <c:f>FTES!$B$103:$B$107</c:f>
              <c:numCache>
                <c:formatCode>0%</c:formatCode>
                <c:ptCount val="5"/>
                <c:pt idx="0">
                  <c:v>0</c:v>
                </c:pt>
                <c:pt idx="1">
                  <c:v>-0.27272727272727265</c:v>
                </c:pt>
                <c:pt idx="2">
                  <c:v>0</c:v>
                </c:pt>
                <c:pt idx="3">
                  <c:v>0</c:v>
                </c:pt>
                <c:pt idx="4">
                  <c:v>0</c:v>
                </c:pt>
              </c:numCache>
            </c:numRef>
          </c:val>
          <c:extLst>
            <c:ext xmlns:c16="http://schemas.microsoft.com/office/drawing/2014/chart" uri="{C3380CC4-5D6E-409C-BE32-E72D297353CC}">
              <c16:uniqueId val="{00000000-CF4B-3342-B025-4FED817795D7}"/>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FTES!$C$103:$C$107</c:f>
              <c:strCache>
                <c:ptCount val="5"/>
                <c:pt idx="0">
                  <c:v>2016</c:v>
                </c:pt>
                <c:pt idx="1">
                  <c:v>2017</c:v>
                </c:pt>
                <c:pt idx="2">
                  <c:v>2018</c:v>
                </c:pt>
                <c:pt idx="3">
                  <c:v>2019</c:v>
                </c:pt>
                <c:pt idx="4">
                  <c:v>2020</c:v>
                </c:pt>
              </c:strCache>
            </c:strRef>
          </c:cat>
          <c:val>
            <c:numRef>
              <c:f>FTES!$D$103:$D$107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DDD-D349-97C7-CDA78085A32E}"/>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FTES!$A$110:$A$114</c:f>
              <c:strCache>
                <c:ptCount val="5"/>
                <c:pt idx="0">
                  <c:v>2015</c:v>
                </c:pt>
                <c:pt idx="1">
                  <c:v>2016</c:v>
                </c:pt>
                <c:pt idx="2">
                  <c:v>2017</c:v>
                </c:pt>
                <c:pt idx="3">
                  <c:v>2018</c:v>
                </c:pt>
                <c:pt idx="4">
                  <c:v>2019</c:v>
                </c:pt>
              </c:strCache>
            </c:strRef>
          </c:cat>
          <c:val>
            <c:numRef>
              <c:f>FTES!$B$110:$B$114</c:f>
              <c:numCache>
                <c:formatCode>0%</c:formatCode>
                <c:ptCount val="5"/>
                <c:pt idx="0">
                  <c:v>0</c:v>
                </c:pt>
                <c:pt idx="1">
                  <c:v>4.7101866256765039E-2</c:v>
                </c:pt>
                <c:pt idx="2">
                  <c:v>6.1216423131352171E-2</c:v>
                </c:pt>
                <c:pt idx="3">
                  <c:v>-0.11516650865566404</c:v>
                </c:pt>
                <c:pt idx="4">
                  <c:v>-0.31635881560440821</c:v>
                </c:pt>
              </c:numCache>
            </c:numRef>
          </c:val>
          <c:extLst>
            <c:ext xmlns:c16="http://schemas.microsoft.com/office/drawing/2014/chart" uri="{C3380CC4-5D6E-409C-BE32-E72D297353CC}">
              <c16:uniqueId val="{00000000-4C31-C145-8162-259F5D7FBEC5}"/>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FTES!$C$110:$C$114</c:f>
              <c:strCache>
                <c:ptCount val="5"/>
                <c:pt idx="0">
                  <c:v>2016</c:v>
                </c:pt>
                <c:pt idx="1">
                  <c:v>2017</c:v>
                </c:pt>
                <c:pt idx="2">
                  <c:v>2018</c:v>
                </c:pt>
                <c:pt idx="3">
                  <c:v>2019</c:v>
                </c:pt>
                <c:pt idx="4">
                  <c:v>2020</c:v>
                </c:pt>
              </c:strCache>
            </c:strRef>
          </c:cat>
          <c:val>
            <c:numRef>
              <c:f>FTES!$D$110:$D$114</c:f>
              <c:numCache>
                <c:formatCode>0%</c:formatCode>
                <c:ptCount val="5"/>
                <c:pt idx="0">
                  <c:v>0</c:v>
                </c:pt>
                <c:pt idx="1">
                  <c:v>-4.5460316753680133E-2</c:v>
                </c:pt>
                <c:pt idx="2">
                  <c:v>-9.8683753728052159E-2</c:v>
                </c:pt>
                <c:pt idx="3">
                  <c:v>-0.29455601998651648</c:v>
                </c:pt>
                <c:pt idx="4">
                  <c:v>-0.32535591771854089</c:v>
                </c:pt>
              </c:numCache>
            </c:numRef>
          </c:val>
          <c:extLst>
            <c:ext xmlns:c16="http://schemas.microsoft.com/office/drawing/2014/chart" uri="{C3380CC4-5D6E-409C-BE32-E72D297353CC}">
              <c16:uniqueId val="{00000000-214E-B347-9274-C7569AAE4F43}"/>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FTES!$A$117:$A$121</c:f>
              <c:strCache>
                <c:ptCount val="5"/>
                <c:pt idx="0">
                  <c:v>2015</c:v>
                </c:pt>
                <c:pt idx="1">
                  <c:v>2016</c:v>
                </c:pt>
                <c:pt idx="2">
                  <c:v>2017</c:v>
                </c:pt>
                <c:pt idx="3">
                  <c:v>2018</c:v>
                </c:pt>
                <c:pt idx="4">
                  <c:v>2019</c:v>
                </c:pt>
              </c:strCache>
            </c:strRef>
          </c:cat>
          <c:val>
            <c:numRef>
              <c:f>FTES!$B$117:$B$121</c:f>
              <c:numCache>
                <c:formatCode>0%</c:formatCode>
                <c:ptCount val="5"/>
                <c:pt idx="0">
                  <c:v>0</c:v>
                </c:pt>
                <c:pt idx="1">
                  <c:v>-0.13141735271322164</c:v>
                </c:pt>
                <c:pt idx="2">
                  <c:v>-6.7212192319563629E-2</c:v>
                </c:pt>
                <c:pt idx="3">
                  <c:v>-0.43501782734279271</c:v>
                </c:pt>
                <c:pt idx="4">
                  <c:v>-0.42439023031855422</c:v>
                </c:pt>
              </c:numCache>
            </c:numRef>
          </c:val>
          <c:extLst>
            <c:ext xmlns:c16="http://schemas.microsoft.com/office/drawing/2014/chart" uri="{C3380CC4-5D6E-409C-BE32-E72D297353CC}">
              <c16:uniqueId val="{00000000-E0AC-2344-AF02-5BA337BFEAC4}"/>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WSCH!$K$3</c:f>
              <c:strCache>
                <c:ptCount val="1"/>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WSCH!$J$4:$J$8</c:f>
              <c:strCache>
                <c:ptCount val="5"/>
                <c:pt idx="0">
                  <c:v>2016</c:v>
                </c:pt>
                <c:pt idx="1">
                  <c:v>2017</c:v>
                </c:pt>
                <c:pt idx="2">
                  <c:v>2018</c:v>
                </c:pt>
                <c:pt idx="3">
                  <c:v>2019</c:v>
                </c:pt>
                <c:pt idx="4">
                  <c:v>2020</c:v>
                </c:pt>
              </c:strCache>
            </c:strRef>
          </c:cat>
          <c:val>
            <c:numRef>
              <c:f>WSCH!$K$4:$K$8</c:f>
              <c:numCache>
                <c:formatCode>#,##0</c:formatCode>
                <c:ptCount val="5"/>
                <c:pt idx="0">
                  <c:v>1352.6996370000002</c:v>
                </c:pt>
                <c:pt idx="1">
                  <c:v>1511.1138990000002</c:v>
                </c:pt>
                <c:pt idx="2">
                  <c:v>1654.4995710000001</c:v>
                </c:pt>
                <c:pt idx="3">
                  <c:v>1850.4995190000002</c:v>
                </c:pt>
                <c:pt idx="4">
                  <c:v>1693.599549</c:v>
                </c:pt>
              </c:numCache>
            </c:numRef>
          </c:val>
          <c:smooth val="0"/>
          <c:extLst>
            <c:ext xmlns:c16="http://schemas.microsoft.com/office/drawing/2014/chart" uri="{C3380CC4-5D6E-409C-BE32-E72D297353CC}">
              <c16:uniqueId val="{00000000-5086-7547-880F-835AF09042C6}"/>
            </c:ext>
          </c:extLst>
        </c:ser>
        <c:dLbls>
          <c:dLblPos val="t"/>
          <c:showLegendKey val="0"/>
          <c:showVal val="1"/>
          <c:showCatName val="0"/>
          <c:showSerName val="0"/>
          <c:showPercent val="0"/>
          <c:showBubbleSize val="0"/>
        </c:dLbls>
        <c:smooth val="0"/>
        <c:axId val="531865792"/>
        <c:axId val="531867824"/>
      </c:lineChart>
      <c:catAx>
        <c:axId val="53186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31867824"/>
        <c:crosses val="autoZero"/>
        <c:auto val="1"/>
        <c:lblAlgn val="ctr"/>
        <c:lblOffset val="100"/>
        <c:noMultiLvlLbl val="0"/>
      </c:catAx>
      <c:valAx>
        <c:axId val="531867824"/>
        <c:scaling>
          <c:orientation val="minMax"/>
          <c:max val="20000"/>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31865792"/>
        <c:crosses val="autoZero"/>
        <c:crossBetween val="between"/>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FTES!$C$117:$C$121</c:f>
              <c:strCache>
                <c:ptCount val="5"/>
                <c:pt idx="0">
                  <c:v>2016</c:v>
                </c:pt>
                <c:pt idx="1">
                  <c:v>2017</c:v>
                </c:pt>
                <c:pt idx="2">
                  <c:v>2018</c:v>
                </c:pt>
                <c:pt idx="3">
                  <c:v>2019</c:v>
                </c:pt>
                <c:pt idx="4">
                  <c:v>2020</c:v>
                </c:pt>
              </c:strCache>
            </c:strRef>
          </c:cat>
          <c:val>
            <c:numRef>
              <c:f>FTES!$D$117:$D$121</c:f>
              <c:numCache>
                <c:formatCode>0%</c:formatCode>
                <c:ptCount val="5"/>
                <c:pt idx="0">
                  <c:v>0</c:v>
                </c:pt>
                <c:pt idx="1">
                  <c:v>0.13606940044098639</c:v>
                </c:pt>
                <c:pt idx="2">
                  <c:v>-0.10154247122012515</c:v>
                </c:pt>
                <c:pt idx="3">
                  <c:v>-9.3658805471492829E-2</c:v>
                </c:pt>
                <c:pt idx="4">
                  <c:v>4.8166493441242761E-3</c:v>
                </c:pt>
              </c:numCache>
            </c:numRef>
          </c:val>
          <c:extLst>
            <c:ext xmlns:c16="http://schemas.microsoft.com/office/drawing/2014/chart" uri="{C3380CC4-5D6E-409C-BE32-E72D297353CC}">
              <c16:uniqueId val="{00000000-1C49-104D-9DC8-E5096917DD68}"/>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FTES!$A$124:$A$128</c:f>
              <c:strCache>
                <c:ptCount val="5"/>
                <c:pt idx="0">
                  <c:v>2015</c:v>
                </c:pt>
                <c:pt idx="1">
                  <c:v>2016</c:v>
                </c:pt>
                <c:pt idx="2">
                  <c:v>2017</c:v>
                </c:pt>
                <c:pt idx="3">
                  <c:v>2018</c:v>
                </c:pt>
                <c:pt idx="4">
                  <c:v>2019</c:v>
                </c:pt>
              </c:strCache>
            </c:strRef>
          </c:cat>
          <c:val>
            <c:numRef>
              <c:f>FTES!$B$124:$B$128</c:f>
              <c:numCache>
                <c:formatCode>0%</c:formatCode>
                <c:ptCount val="5"/>
                <c:pt idx="0">
                  <c:v>0</c:v>
                </c:pt>
                <c:pt idx="1">
                  <c:v>0.19210724709708302</c:v>
                </c:pt>
                <c:pt idx="2">
                  <c:v>2.649769880903708E-2</c:v>
                </c:pt>
                <c:pt idx="3">
                  <c:v>0.38018398727011515</c:v>
                </c:pt>
                <c:pt idx="4">
                  <c:v>5.7891705235863351E-2</c:v>
                </c:pt>
              </c:numCache>
            </c:numRef>
          </c:val>
          <c:extLst>
            <c:ext xmlns:c16="http://schemas.microsoft.com/office/drawing/2014/chart" uri="{C3380CC4-5D6E-409C-BE32-E72D297353CC}">
              <c16:uniqueId val="{00000000-981B-6844-987E-00D2B6CA35F3}"/>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FTES!$C$124:$C$128</c:f>
              <c:strCache>
                <c:ptCount val="5"/>
                <c:pt idx="0">
                  <c:v>2016</c:v>
                </c:pt>
                <c:pt idx="1">
                  <c:v>2017</c:v>
                </c:pt>
                <c:pt idx="2">
                  <c:v>2018</c:v>
                </c:pt>
                <c:pt idx="3">
                  <c:v>2019</c:v>
                </c:pt>
                <c:pt idx="4">
                  <c:v>2020</c:v>
                </c:pt>
              </c:strCache>
            </c:strRef>
          </c:cat>
          <c:val>
            <c:numRef>
              <c:f>FTES!$D$124:$D$128</c:f>
              <c:numCache>
                <c:formatCode>0%</c:formatCode>
                <c:ptCount val="5"/>
                <c:pt idx="0">
                  <c:v>0</c:v>
                </c:pt>
                <c:pt idx="1">
                  <c:v>-0.24029575477510781</c:v>
                </c:pt>
                <c:pt idx="2">
                  <c:v>-0.30088314232902041</c:v>
                </c:pt>
                <c:pt idx="3">
                  <c:v>-0.30416924214417751</c:v>
                </c:pt>
                <c:pt idx="4">
                  <c:v>-0.23906373998767713</c:v>
                </c:pt>
              </c:numCache>
            </c:numRef>
          </c:val>
          <c:extLst>
            <c:ext xmlns:c16="http://schemas.microsoft.com/office/drawing/2014/chart" uri="{C3380CC4-5D6E-409C-BE32-E72D297353CC}">
              <c16:uniqueId val="{00000000-5159-8043-B485-58547E993ADC}"/>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'Fill Rate'!$C$4:$C$8</c:f>
              <c:strCache>
                <c:ptCount val="5"/>
                <c:pt idx="0">
                  <c:v>2015</c:v>
                </c:pt>
                <c:pt idx="1">
                  <c:v>2016</c:v>
                </c:pt>
                <c:pt idx="2">
                  <c:v>2017</c:v>
                </c:pt>
                <c:pt idx="3">
                  <c:v>2018</c:v>
                </c:pt>
                <c:pt idx="4">
                  <c:v>2019</c:v>
                </c:pt>
              </c:strCache>
            </c:strRef>
          </c:cat>
          <c:val>
            <c:numRef>
              <c:f>'Fill Rate'!$D$4:$D$8</c:f>
              <c:numCache>
                <c:formatCode>0%</c:formatCode>
                <c:ptCount val="5"/>
                <c:pt idx="0">
                  <c:v>0.86298568507157469</c:v>
                </c:pt>
                <c:pt idx="1">
                  <c:v>0.74440298507462688</c:v>
                </c:pt>
                <c:pt idx="2">
                  <c:v>0.64473684210526316</c:v>
                </c:pt>
                <c:pt idx="3">
                  <c:v>0.75044247787610618</c:v>
                </c:pt>
                <c:pt idx="4">
                  <c:v>0.67154471544715444</c:v>
                </c:pt>
              </c:numCache>
            </c:numRef>
          </c:val>
          <c:smooth val="0"/>
          <c:extLst>
            <c:ext xmlns:c16="http://schemas.microsoft.com/office/drawing/2014/chart" uri="{C3380CC4-5D6E-409C-BE32-E72D297353CC}">
              <c16:uniqueId val="{00000000-CA09-874B-86FC-655917AA1A5C}"/>
            </c:ext>
          </c:extLst>
        </c:ser>
        <c:ser>
          <c:idx val="1"/>
          <c:order val="1"/>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B3F8-C941-91E8-915D227A7D79}"/>
                </c:ext>
              </c:extLst>
            </c:dLbl>
            <c:dLbl>
              <c:idx val="1"/>
              <c:delete val="1"/>
              <c:extLst>
                <c:ext xmlns:c15="http://schemas.microsoft.com/office/drawing/2012/chart" uri="{CE6537A1-D6FC-4f65-9D91-7224C49458BB}"/>
                <c:ext xmlns:c16="http://schemas.microsoft.com/office/drawing/2014/chart" uri="{C3380CC4-5D6E-409C-BE32-E72D297353CC}">
                  <c16:uniqueId val="{00000002-B3F8-C941-91E8-915D227A7D79}"/>
                </c:ext>
              </c:extLst>
            </c:dLbl>
            <c:dLbl>
              <c:idx val="2"/>
              <c:delete val="1"/>
              <c:extLst>
                <c:ext xmlns:c15="http://schemas.microsoft.com/office/drawing/2012/chart" uri="{CE6537A1-D6FC-4f65-9D91-7224C49458BB}"/>
                <c:ext xmlns:c16="http://schemas.microsoft.com/office/drawing/2014/chart" uri="{C3380CC4-5D6E-409C-BE32-E72D297353CC}">
                  <c16:uniqueId val="{00000003-B3F8-C941-91E8-915D227A7D79}"/>
                </c:ext>
              </c:extLst>
            </c:dLbl>
            <c:dLbl>
              <c:idx val="3"/>
              <c:delete val="1"/>
              <c:extLst>
                <c:ext xmlns:c15="http://schemas.microsoft.com/office/drawing/2012/chart" uri="{CE6537A1-D6FC-4f65-9D91-7224C49458BB}"/>
                <c:ext xmlns:c16="http://schemas.microsoft.com/office/drawing/2014/chart" uri="{C3380CC4-5D6E-409C-BE32-E72D297353CC}">
                  <c16:uniqueId val="{00000004-B3F8-C941-91E8-915D227A7D7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3"/>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'Fill Rate'!$C$4:$C$8</c:f>
              <c:strCache>
                <c:ptCount val="5"/>
                <c:pt idx="0">
                  <c:v>2015</c:v>
                </c:pt>
                <c:pt idx="1">
                  <c:v>2016</c:v>
                </c:pt>
                <c:pt idx="2">
                  <c:v>2017</c:v>
                </c:pt>
                <c:pt idx="3">
                  <c:v>2018</c:v>
                </c:pt>
                <c:pt idx="4">
                  <c:v>2019</c:v>
                </c:pt>
              </c:strCache>
            </c:strRef>
          </c:cat>
          <c:val>
            <c:numRef>
              <c:f>'Fill Rate'!$E$4:$E$8</c:f>
              <c:numCache>
                <c:formatCode>0%</c:formatCode>
                <c:ptCount val="5"/>
                <c:pt idx="0">
                  <c:v>0.75</c:v>
                </c:pt>
                <c:pt idx="1">
                  <c:v>0.75</c:v>
                </c:pt>
                <c:pt idx="2">
                  <c:v>0.75</c:v>
                </c:pt>
                <c:pt idx="3">
                  <c:v>0.75</c:v>
                </c:pt>
                <c:pt idx="4">
                  <c:v>0.75</c:v>
                </c:pt>
              </c:numCache>
            </c:numRef>
          </c:val>
          <c:smooth val="0"/>
          <c:extLst>
            <c:ext xmlns:c16="http://schemas.microsoft.com/office/drawing/2014/chart" uri="{C3380CC4-5D6E-409C-BE32-E72D297353CC}">
              <c16:uniqueId val="{00000000-B3F8-C941-91E8-915D227A7D79}"/>
            </c:ext>
          </c:extLst>
        </c:ser>
        <c:dLbls>
          <c:dLblPos val="t"/>
          <c:showLegendKey val="0"/>
          <c:showVal val="1"/>
          <c:showCatName val="0"/>
          <c:showSerName val="0"/>
          <c:showPercent val="0"/>
          <c:showBubbleSize val="0"/>
        </c:dLbls>
        <c:smooth val="0"/>
        <c:axId val="465691776"/>
        <c:axId val="396193584"/>
      </c:lineChart>
      <c:catAx>
        <c:axId val="46569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96193584"/>
        <c:crosses val="autoZero"/>
        <c:auto val="1"/>
        <c:lblAlgn val="ctr"/>
        <c:lblOffset val="100"/>
        <c:noMultiLvlLbl val="0"/>
      </c:catAx>
      <c:valAx>
        <c:axId val="396193584"/>
        <c:scaling>
          <c:orientation val="minMax"/>
          <c:max val="1.2"/>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5691776"/>
        <c:crosses val="autoZero"/>
        <c:crossBetween val="between"/>
        <c:min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'Fill Rate'!$K$3</c:f>
              <c:strCache>
                <c:ptCount val="1"/>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'Fill Rate'!$J$4:$J$8</c:f>
              <c:strCache>
                <c:ptCount val="5"/>
                <c:pt idx="0">
                  <c:v>2016</c:v>
                </c:pt>
                <c:pt idx="1">
                  <c:v>2017</c:v>
                </c:pt>
                <c:pt idx="2">
                  <c:v>2018</c:v>
                </c:pt>
                <c:pt idx="3">
                  <c:v>2019</c:v>
                </c:pt>
                <c:pt idx="4">
                  <c:v>2020</c:v>
                </c:pt>
              </c:strCache>
            </c:strRef>
          </c:cat>
          <c:val>
            <c:numRef>
              <c:f>'Fill Rate'!$K$4:$K$8</c:f>
              <c:numCache>
                <c:formatCode>0%</c:formatCode>
                <c:ptCount val="5"/>
                <c:pt idx="0">
                  <c:v>0.78458049886621317</c:v>
                </c:pt>
                <c:pt idx="1">
                  <c:v>0.70178571428571423</c:v>
                </c:pt>
                <c:pt idx="2">
                  <c:v>0.71451876019575855</c:v>
                </c:pt>
                <c:pt idx="3">
                  <c:v>0.74844720496894412</c:v>
                </c:pt>
                <c:pt idx="4">
                  <c:v>0.79821428571428577</c:v>
                </c:pt>
              </c:numCache>
            </c:numRef>
          </c:val>
          <c:smooth val="0"/>
          <c:extLst>
            <c:ext xmlns:c16="http://schemas.microsoft.com/office/drawing/2014/chart" uri="{C3380CC4-5D6E-409C-BE32-E72D297353CC}">
              <c16:uniqueId val="{00000000-B4FE-3649-8A37-3ADE2683C5D7}"/>
            </c:ext>
          </c:extLst>
        </c:ser>
        <c:ser>
          <c:idx val="1"/>
          <c:order val="1"/>
          <c:tx>
            <c:strRef>
              <c:f>'Fill Rate'!$L$3</c:f>
              <c:strCache>
                <c:ptCount val="1"/>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741B-C740-A423-55B2E51C66C6}"/>
                </c:ext>
              </c:extLst>
            </c:dLbl>
            <c:dLbl>
              <c:idx val="1"/>
              <c:delete val="1"/>
              <c:extLst>
                <c:ext xmlns:c15="http://schemas.microsoft.com/office/drawing/2012/chart" uri="{CE6537A1-D6FC-4f65-9D91-7224C49458BB}"/>
                <c:ext xmlns:c16="http://schemas.microsoft.com/office/drawing/2014/chart" uri="{C3380CC4-5D6E-409C-BE32-E72D297353CC}">
                  <c16:uniqueId val="{00000002-741B-C740-A423-55B2E51C66C6}"/>
                </c:ext>
              </c:extLst>
            </c:dLbl>
            <c:dLbl>
              <c:idx val="2"/>
              <c:delete val="1"/>
              <c:extLst>
                <c:ext xmlns:c15="http://schemas.microsoft.com/office/drawing/2012/chart" uri="{CE6537A1-D6FC-4f65-9D91-7224C49458BB}"/>
                <c:ext xmlns:c16="http://schemas.microsoft.com/office/drawing/2014/chart" uri="{C3380CC4-5D6E-409C-BE32-E72D297353CC}">
                  <c16:uniqueId val="{00000003-741B-C740-A423-55B2E51C66C6}"/>
                </c:ext>
              </c:extLst>
            </c:dLbl>
            <c:dLbl>
              <c:idx val="3"/>
              <c:delete val="1"/>
              <c:extLst>
                <c:ext xmlns:c15="http://schemas.microsoft.com/office/drawing/2012/chart" uri="{CE6537A1-D6FC-4f65-9D91-7224C49458BB}"/>
                <c:ext xmlns:c16="http://schemas.microsoft.com/office/drawing/2014/chart" uri="{C3380CC4-5D6E-409C-BE32-E72D297353CC}">
                  <c16:uniqueId val="{00000001-E914-DB4E-823A-B63C64C0989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3"/>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'Fill Rate'!$J$4:$J$8</c:f>
              <c:strCache>
                <c:ptCount val="5"/>
                <c:pt idx="0">
                  <c:v>2016</c:v>
                </c:pt>
                <c:pt idx="1">
                  <c:v>2017</c:v>
                </c:pt>
                <c:pt idx="2">
                  <c:v>2018</c:v>
                </c:pt>
                <c:pt idx="3">
                  <c:v>2019</c:v>
                </c:pt>
                <c:pt idx="4">
                  <c:v>2020</c:v>
                </c:pt>
              </c:strCache>
            </c:strRef>
          </c:cat>
          <c:val>
            <c:numRef>
              <c:f>'Fill Rate'!$L$4:$L$8</c:f>
              <c:numCache>
                <c:formatCode>0%</c:formatCode>
                <c:ptCount val="5"/>
                <c:pt idx="0">
                  <c:v>0.75</c:v>
                </c:pt>
                <c:pt idx="1">
                  <c:v>0.75</c:v>
                </c:pt>
                <c:pt idx="2">
                  <c:v>0.75</c:v>
                </c:pt>
                <c:pt idx="3">
                  <c:v>0.75</c:v>
                </c:pt>
                <c:pt idx="4">
                  <c:v>0.75</c:v>
                </c:pt>
              </c:numCache>
            </c:numRef>
          </c:val>
          <c:smooth val="0"/>
          <c:extLst>
            <c:ext xmlns:c16="http://schemas.microsoft.com/office/drawing/2014/chart" uri="{C3380CC4-5D6E-409C-BE32-E72D297353CC}">
              <c16:uniqueId val="{00000000-741B-C740-A423-55B2E51C66C6}"/>
            </c:ext>
          </c:extLst>
        </c:ser>
        <c:dLbls>
          <c:dLblPos val="t"/>
          <c:showLegendKey val="0"/>
          <c:showVal val="1"/>
          <c:showCatName val="0"/>
          <c:showSerName val="0"/>
          <c:showPercent val="0"/>
          <c:showBubbleSize val="0"/>
        </c:dLbls>
        <c:smooth val="0"/>
        <c:axId val="465691776"/>
        <c:axId val="396193584"/>
      </c:lineChart>
      <c:catAx>
        <c:axId val="46569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96193584"/>
        <c:crosses val="autoZero"/>
        <c:auto val="1"/>
        <c:lblAlgn val="ctr"/>
        <c:lblOffset val="100"/>
        <c:noMultiLvlLbl val="0"/>
      </c:catAx>
      <c:valAx>
        <c:axId val="396193584"/>
        <c:scaling>
          <c:orientation val="minMax"/>
          <c:max val="1.2"/>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5691776"/>
        <c:crosses val="autoZero"/>
        <c:crossBetween val="between"/>
        <c:majorUnit val="0.2"/>
        <c:min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Sections!$K$3</c:f>
              <c:strCache>
                <c:ptCount val="1"/>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Sections!$J$4:$J$8</c:f>
              <c:strCache>
                <c:ptCount val="5"/>
                <c:pt idx="0">
                  <c:v>2016</c:v>
                </c:pt>
                <c:pt idx="1">
                  <c:v>2017</c:v>
                </c:pt>
                <c:pt idx="2">
                  <c:v>2018</c:v>
                </c:pt>
                <c:pt idx="3">
                  <c:v>2019</c:v>
                </c:pt>
                <c:pt idx="4">
                  <c:v>2020</c:v>
                </c:pt>
              </c:strCache>
            </c:strRef>
          </c:cat>
          <c:val>
            <c:numRef>
              <c:f>Sections!$K$4:$K$8</c:f>
              <c:numCache>
                <c:formatCode>#,##0</c:formatCode>
                <c:ptCount val="5"/>
                <c:pt idx="0">
                  <c:v>9</c:v>
                </c:pt>
                <c:pt idx="1">
                  <c:v>11</c:v>
                </c:pt>
                <c:pt idx="2">
                  <c:v>11</c:v>
                </c:pt>
                <c:pt idx="3">
                  <c:v>12</c:v>
                </c:pt>
                <c:pt idx="4">
                  <c:v>11</c:v>
                </c:pt>
              </c:numCache>
            </c:numRef>
          </c:val>
          <c:smooth val="0"/>
          <c:extLst>
            <c:ext xmlns:c16="http://schemas.microsoft.com/office/drawing/2014/chart" uri="{C3380CC4-5D6E-409C-BE32-E72D297353CC}">
              <c16:uniqueId val="{00000000-88D1-6640-AD60-91FC04FE962C}"/>
            </c:ext>
          </c:extLst>
        </c:ser>
        <c:dLbls>
          <c:dLblPos val="t"/>
          <c:showLegendKey val="0"/>
          <c:showVal val="1"/>
          <c:showCatName val="0"/>
          <c:showSerName val="0"/>
          <c:showPercent val="0"/>
          <c:showBubbleSize val="0"/>
        </c:dLbls>
        <c:smooth val="0"/>
        <c:axId val="543348224"/>
        <c:axId val="580584720"/>
      </c:lineChart>
      <c:catAx>
        <c:axId val="54334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80584720"/>
        <c:crosses val="autoZero"/>
        <c:auto val="1"/>
        <c:lblAlgn val="ctr"/>
        <c:lblOffset val="100"/>
        <c:noMultiLvlLbl val="0"/>
      </c:catAx>
      <c:valAx>
        <c:axId val="580584720"/>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3348224"/>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845D-9D46-B7DB-6A7BDD2F54E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FTES!$C$4:$C$8</c:f>
              <c:strCache>
                <c:ptCount val="5"/>
                <c:pt idx="0">
                  <c:v>2015</c:v>
                </c:pt>
                <c:pt idx="1">
                  <c:v>2016</c:v>
                </c:pt>
                <c:pt idx="2">
                  <c:v>2017</c:v>
                </c:pt>
                <c:pt idx="3">
                  <c:v>2018</c:v>
                </c:pt>
                <c:pt idx="4">
                  <c:v>2019</c:v>
                </c:pt>
              </c:strCache>
            </c:strRef>
          </c:cat>
          <c:val>
            <c:numRef>
              <c:f>FTES!$D$4:$D$8</c:f>
              <c:numCache>
                <c:formatCode>0%</c:formatCode>
                <c:ptCount val="5"/>
                <c:pt idx="0">
                  <c:v>0</c:v>
                </c:pt>
                <c:pt idx="1">
                  <c:v>-3.954558065983383E-2</c:v>
                </c:pt>
                <c:pt idx="2">
                  <c:v>-4.6250332497120572E-2</c:v>
                </c:pt>
                <c:pt idx="3">
                  <c:v>-6.0839632792993679E-3</c:v>
                </c:pt>
                <c:pt idx="4">
                  <c:v>-1.8127669548686831E-2</c:v>
                </c:pt>
              </c:numCache>
            </c:numRef>
          </c:val>
          <c:extLst>
            <c:ext xmlns:c16="http://schemas.microsoft.com/office/drawing/2014/chart" uri="{C3380CC4-5D6E-409C-BE32-E72D297353CC}">
              <c16:uniqueId val="{00000001-845D-9D46-B7DB-6A7BDD2F54E4}"/>
            </c:ext>
          </c:extLst>
        </c:ser>
        <c:dLbls>
          <c:dLblPos val="outEnd"/>
          <c:showLegendKey val="0"/>
          <c:showVal val="1"/>
          <c:showCatName val="0"/>
          <c:showSerName val="0"/>
          <c:showPercent val="0"/>
          <c:showBubbleSize val="0"/>
        </c:dLbls>
        <c:gapWidth val="93"/>
        <c:overlap val="-27"/>
        <c:axId val="442150880"/>
        <c:axId val="441605904"/>
      </c:barChart>
      <c:catAx>
        <c:axId val="4421508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1605904"/>
        <c:crosses val="autoZero"/>
        <c:auto val="1"/>
        <c:lblAlgn val="ctr"/>
        <c:lblOffset val="100"/>
        <c:noMultiLvlLbl val="0"/>
      </c:catAx>
      <c:valAx>
        <c:axId val="441605904"/>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1508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'WSCH per FTEF'!$C$4:$C$8</c:f>
              <c:strCache>
                <c:ptCount val="5"/>
                <c:pt idx="0">
                  <c:v>2015</c:v>
                </c:pt>
                <c:pt idx="1">
                  <c:v>2016</c:v>
                </c:pt>
                <c:pt idx="2">
                  <c:v>2017</c:v>
                </c:pt>
                <c:pt idx="3">
                  <c:v>2018</c:v>
                </c:pt>
                <c:pt idx="4">
                  <c:v>2019</c:v>
                </c:pt>
              </c:strCache>
            </c:strRef>
          </c:cat>
          <c:val>
            <c:numRef>
              <c:f>'WSCH per FTEF'!$D$4:$D$8</c:f>
              <c:numCache>
                <c:formatCode>#,##0</c:formatCode>
                <c:ptCount val="5"/>
                <c:pt idx="0">
                  <c:v>652.96512343426969</c:v>
                </c:pt>
                <c:pt idx="1">
                  <c:v>610.63295508367537</c:v>
                </c:pt>
                <c:pt idx="2">
                  <c:v>500.91282784479949</c:v>
                </c:pt>
                <c:pt idx="3">
                  <c:v>600.32232817128499</c:v>
                </c:pt>
                <c:pt idx="4">
                  <c:v>551.67589347378703</c:v>
                </c:pt>
              </c:numCache>
            </c:numRef>
          </c:val>
          <c:smooth val="0"/>
          <c:extLst>
            <c:ext xmlns:c16="http://schemas.microsoft.com/office/drawing/2014/chart" uri="{C3380CC4-5D6E-409C-BE32-E72D297353CC}">
              <c16:uniqueId val="{00000000-F2DA-5241-871D-68CC5E39E54D}"/>
            </c:ext>
          </c:extLst>
        </c:ser>
        <c:ser>
          <c:idx val="1"/>
          <c:order val="1"/>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F2DA-5241-871D-68CC5E39E54D}"/>
                </c:ext>
              </c:extLst>
            </c:dLbl>
            <c:dLbl>
              <c:idx val="1"/>
              <c:delete val="1"/>
              <c:extLst>
                <c:ext xmlns:c15="http://schemas.microsoft.com/office/drawing/2012/chart" uri="{CE6537A1-D6FC-4f65-9D91-7224C49458BB}"/>
                <c:ext xmlns:c16="http://schemas.microsoft.com/office/drawing/2014/chart" uri="{C3380CC4-5D6E-409C-BE32-E72D297353CC}">
                  <c16:uniqueId val="{00000002-F2DA-5241-871D-68CC5E39E54D}"/>
                </c:ext>
              </c:extLst>
            </c:dLbl>
            <c:dLbl>
              <c:idx val="2"/>
              <c:delete val="1"/>
              <c:extLst>
                <c:ext xmlns:c15="http://schemas.microsoft.com/office/drawing/2012/chart" uri="{CE6537A1-D6FC-4f65-9D91-7224C49458BB}"/>
                <c:ext xmlns:c16="http://schemas.microsoft.com/office/drawing/2014/chart" uri="{C3380CC4-5D6E-409C-BE32-E72D297353CC}">
                  <c16:uniqueId val="{00000003-F2DA-5241-871D-68CC5E39E54D}"/>
                </c:ext>
              </c:extLst>
            </c:dLbl>
            <c:dLbl>
              <c:idx val="3"/>
              <c:delete val="1"/>
              <c:extLst>
                <c:ext xmlns:c15="http://schemas.microsoft.com/office/drawing/2012/chart" uri="{CE6537A1-D6FC-4f65-9D91-7224C49458BB}"/>
                <c:ext xmlns:c16="http://schemas.microsoft.com/office/drawing/2014/chart" uri="{C3380CC4-5D6E-409C-BE32-E72D297353CC}">
                  <c16:uniqueId val="{00000004-F2DA-5241-871D-68CC5E39E54D}"/>
                </c:ext>
              </c:extLst>
            </c:dLbl>
            <c:dLbl>
              <c:idx val="4"/>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3"/>
                      </a:solidFill>
                      <a:latin typeface="+mn-lt"/>
                      <a:ea typeface="+mn-ea"/>
                      <a:cs typeface="+mn-cs"/>
                    </a:defRPr>
                  </a:pPr>
                  <a:endParaRPr lang="en-US"/>
                </a:p>
              </c:txPr>
              <c:dLblPos val="r"/>
              <c:showLegendKey val="0"/>
              <c:showVal val="1"/>
              <c:showCatName val="0"/>
              <c:showSerName val="0"/>
              <c:showPercent val="0"/>
              <c:showBubbleSize val="0"/>
              <c:extLst>
                <c:ext xmlns:c16="http://schemas.microsoft.com/office/drawing/2014/chart" uri="{C3380CC4-5D6E-409C-BE32-E72D297353CC}">
                  <c16:uniqueId val="{00000005-F2DA-5241-871D-68CC5E39E5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'WSCH per FTEF'!$C$4:$C$8</c:f>
              <c:strCache>
                <c:ptCount val="5"/>
                <c:pt idx="0">
                  <c:v>2015</c:v>
                </c:pt>
                <c:pt idx="1">
                  <c:v>2016</c:v>
                </c:pt>
                <c:pt idx="2">
                  <c:v>2017</c:v>
                </c:pt>
                <c:pt idx="3">
                  <c:v>2018</c:v>
                </c:pt>
                <c:pt idx="4">
                  <c:v>2019</c:v>
                </c:pt>
              </c:strCache>
            </c:strRef>
          </c:cat>
          <c:val>
            <c:numRef>
              <c:f>'WSCH per FTEF'!$E$4:$E$8</c:f>
              <c:numCache>
                <c:formatCode>General</c:formatCode>
                <c:ptCount val="5"/>
                <c:pt idx="0">
                  <c:v>460</c:v>
                </c:pt>
                <c:pt idx="1">
                  <c:v>460</c:v>
                </c:pt>
                <c:pt idx="2">
                  <c:v>460</c:v>
                </c:pt>
                <c:pt idx="3">
                  <c:v>460</c:v>
                </c:pt>
                <c:pt idx="4">
                  <c:v>460</c:v>
                </c:pt>
              </c:numCache>
            </c:numRef>
          </c:val>
          <c:smooth val="0"/>
          <c:extLst>
            <c:ext xmlns:c16="http://schemas.microsoft.com/office/drawing/2014/chart" uri="{C3380CC4-5D6E-409C-BE32-E72D297353CC}">
              <c16:uniqueId val="{00000006-F2DA-5241-871D-68CC5E39E54D}"/>
            </c:ext>
          </c:extLst>
        </c:ser>
        <c:dLbls>
          <c:dLblPos val="t"/>
          <c:showLegendKey val="0"/>
          <c:showVal val="1"/>
          <c:showCatName val="0"/>
          <c:showSerName val="0"/>
          <c:showPercent val="0"/>
          <c:showBubbleSize val="0"/>
        </c:dLbls>
        <c:smooth val="0"/>
        <c:axId val="432658576"/>
        <c:axId val="487030736"/>
      </c:lineChart>
      <c:catAx>
        <c:axId val="43265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87030736"/>
        <c:crosses val="autoZero"/>
        <c:auto val="1"/>
        <c:lblAlgn val="ctr"/>
        <c:lblOffset val="100"/>
        <c:noMultiLvlLbl val="0"/>
      </c:catAx>
      <c:valAx>
        <c:axId val="487030736"/>
        <c:scaling>
          <c:orientation val="minMax"/>
          <c:max val="7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32658576"/>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3" Type="http://schemas.openxmlformats.org/officeDocument/2006/relationships/chart" Target="../charts/chart22.xml"/><Relationship Id="rId18" Type="http://schemas.openxmlformats.org/officeDocument/2006/relationships/chart" Target="../charts/chart27.xml"/><Relationship Id="rId26" Type="http://schemas.openxmlformats.org/officeDocument/2006/relationships/chart" Target="../charts/chart35.xml"/><Relationship Id="rId3" Type="http://schemas.openxmlformats.org/officeDocument/2006/relationships/chart" Target="../charts/chart12.xml"/><Relationship Id="rId21" Type="http://schemas.openxmlformats.org/officeDocument/2006/relationships/chart" Target="../charts/chart30.xml"/><Relationship Id="rId7" Type="http://schemas.openxmlformats.org/officeDocument/2006/relationships/chart" Target="../charts/chart16.xml"/><Relationship Id="rId12" Type="http://schemas.openxmlformats.org/officeDocument/2006/relationships/chart" Target="../charts/chart21.xml"/><Relationship Id="rId17" Type="http://schemas.openxmlformats.org/officeDocument/2006/relationships/chart" Target="../charts/chart26.xml"/><Relationship Id="rId25" Type="http://schemas.openxmlformats.org/officeDocument/2006/relationships/chart" Target="../charts/chart34.xml"/><Relationship Id="rId33" Type="http://schemas.openxmlformats.org/officeDocument/2006/relationships/chart" Target="../charts/chart42.xml"/><Relationship Id="rId2" Type="http://schemas.openxmlformats.org/officeDocument/2006/relationships/image" Target="../media/image1.png"/><Relationship Id="rId16" Type="http://schemas.openxmlformats.org/officeDocument/2006/relationships/chart" Target="../charts/chart25.xml"/><Relationship Id="rId20" Type="http://schemas.openxmlformats.org/officeDocument/2006/relationships/chart" Target="../charts/chart29.xml"/><Relationship Id="rId29" Type="http://schemas.openxmlformats.org/officeDocument/2006/relationships/chart" Target="../charts/chart38.xml"/><Relationship Id="rId1" Type="http://schemas.openxmlformats.org/officeDocument/2006/relationships/chart" Target="../charts/chart11.xml"/><Relationship Id="rId6" Type="http://schemas.openxmlformats.org/officeDocument/2006/relationships/chart" Target="../charts/chart15.xml"/><Relationship Id="rId11" Type="http://schemas.openxmlformats.org/officeDocument/2006/relationships/chart" Target="../charts/chart20.xml"/><Relationship Id="rId24" Type="http://schemas.openxmlformats.org/officeDocument/2006/relationships/chart" Target="../charts/chart33.xml"/><Relationship Id="rId32" Type="http://schemas.openxmlformats.org/officeDocument/2006/relationships/chart" Target="../charts/chart41.xml"/><Relationship Id="rId5" Type="http://schemas.openxmlformats.org/officeDocument/2006/relationships/chart" Target="../charts/chart14.xml"/><Relationship Id="rId15" Type="http://schemas.openxmlformats.org/officeDocument/2006/relationships/chart" Target="../charts/chart24.xml"/><Relationship Id="rId23" Type="http://schemas.openxmlformats.org/officeDocument/2006/relationships/chart" Target="../charts/chart32.xml"/><Relationship Id="rId28" Type="http://schemas.openxmlformats.org/officeDocument/2006/relationships/chart" Target="../charts/chart37.xml"/><Relationship Id="rId10" Type="http://schemas.openxmlformats.org/officeDocument/2006/relationships/chart" Target="../charts/chart19.xml"/><Relationship Id="rId19" Type="http://schemas.openxmlformats.org/officeDocument/2006/relationships/chart" Target="../charts/chart28.xml"/><Relationship Id="rId31" Type="http://schemas.openxmlformats.org/officeDocument/2006/relationships/chart" Target="../charts/chart40.xml"/><Relationship Id="rId4" Type="http://schemas.openxmlformats.org/officeDocument/2006/relationships/chart" Target="../charts/chart13.xml"/><Relationship Id="rId9" Type="http://schemas.openxmlformats.org/officeDocument/2006/relationships/chart" Target="../charts/chart18.xml"/><Relationship Id="rId14" Type="http://schemas.openxmlformats.org/officeDocument/2006/relationships/chart" Target="../charts/chart23.xml"/><Relationship Id="rId22" Type="http://schemas.openxmlformats.org/officeDocument/2006/relationships/chart" Target="../charts/chart31.xml"/><Relationship Id="rId27" Type="http://schemas.openxmlformats.org/officeDocument/2006/relationships/chart" Target="../charts/chart36.xml"/><Relationship Id="rId30" Type="http://schemas.openxmlformats.org/officeDocument/2006/relationships/chart" Target="../charts/chart39.xml"/><Relationship Id="rId8"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2</xdr:col>
      <xdr:colOff>292100</xdr:colOff>
      <xdr:row>0</xdr:row>
      <xdr:rowOff>565989</xdr:rowOff>
    </xdr:to>
    <xdr:pic>
      <xdr:nvPicPr>
        <xdr:cNvPr id="5" name="Picture 4">
          <a:extLst>
            <a:ext uri="{FF2B5EF4-FFF2-40B4-BE49-F238E27FC236}">
              <a16:creationId xmlns:a16="http://schemas.microsoft.com/office/drawing/2014/main" id="{F1644A5B-1628-474A-B696-BF4208F1D85D}"/>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700" y="25400"/>
          <a:ext cx="2387600" cy="540589"/>
        </a:xfrm>
        <a:prstGeom prst="rect">
          <a:avLst/>
        </a:prstGeom>
      </xdr:spPr>
    </xdr:pic>
    <xdr:clientData/>
  </xdr:twoCellAnchor>
  <xdr:twoCellAnchor>
    <xdr:from>
      <xdr:col>2</xdr:col>
      <xdr:colOff>508000</xdr:colOff>
      <xdr:row>0</xdr:row>
      <xdr:rowOff>63500</xdr:rowOff>
    </xdr:from>
    <xdr:to>
      <xdr:col>15</xdr:col>
      <xdr:colOff>228600</xdr:colOff>
      <xdr:row>1</xdr:row>
      <xdr:rowOff>12700</xdr:rowOff>
    </xdr:to>
    <xdr:sp macro="" textlink="">
      <xdr:nvSpPr>
        <xdr:cNvPr id="6" name="TextBox 5">
          <a:extLst>
            <a:ext uri="{FF2B5EF4-FFF2-40B4-BE49-F238E27FC236}">
              <a16:creationId xmlns:a16="http://schemas.microsoft.com/office/drawing/2014/main" id="{8E3F3119-0EEB-2447-BB96-CF23599945AD}"/>
            </a:ext>
          </a:extLst>
        </xdr:cNvPr>
        <xdr:cNvSpPr txBox="1"/>
      </xdr:nvSpPr>
      <xdr:spPr>
        <a:xfrm>
          <a:off x="2616200" y="63500"/>
          <a:ext cx="11315700"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800" baseline="0">
              <a:solidFill>
                <a:srgbClr val="23539B"/>
              </a:solidFill>
              <a:latin typeface="Arial" panose="020B0604020202020204" pitchFamily="34" charset="0"/>
              <a:cs typeface="Arial" panose="020B0604020202020204" pitchFamily="34" charset="0"/>
            </a:rPr>
            <a:t>2020-2021 </a:t>
          </a:r>
          <a:r>
            <a:rPr lang="en-US" sz="3200" baseline="0">
              <a:solidFill>
                <a:srgbClr val="23539B"/>
              </a:solidFill>
              <a:latin typeface="Arial" panose="020B0604020202020204" pitchFamily="34" charset="0"/>
              <a:cs typeface="Arial" panose="020B0604020202020204" pitchFamily="34" charset="0"/>
            </a:rPr>
            <a:t>Faculty</a:t>
          </a:r>
          <a:r>
            <a:rPr lang="en-US" sz="2800" baseline="0">
              <a:solidFill>
                <a:srgbClr val="23539B"/>
              </a:solidFill>
              <a:latin typeface="Arial" panose="020B0604020202020204" pitchFamily="34" charset="0"/>
              <a:cs typeface="Arial" panose="020B0604020202020204" pitchFamily="34" charset="0"/>
            </a:rPr>
            <a:t> Hiring Priorities Data Dashboard</a:t>
          </a:r>
          <a:endParaRPr lang="en-US" sz="2800">
            <a:solidFill>
              <a:srgbClr val="23539B"/>
            </a:solidFill>
            <a:latin typeface="Arial" panose="020B0604020202020204" pitchFamily="34" charset="0"/>
            <a:cs typeface="Arial" panose="020B0604020202020204" pitchFamily="34" charset="0"/>
          </a:endParaRPr>
        </a:p>
      </xdr:txBody>
    </xdr:sp>
    <xdr:clientData/>
  </xdr:twoCellAnchor>
  <xdr:twoCellAnchor>
    <xdr:from>
      <xdr:col>0</xdr:col>
      <xdr:colOff>0</xdr:colOff>
      <xdr:row>2</xdr:row>
      <xdr:rowOff>558800</xdr:rowOff>
    </xdr:from>
    <xdr:to>
      <xdr:col>19</xdr:col>
      <xdr:colOff>25400</xdr:colOff>
      <xdr:row>2</xdr:row>
      <xdr:rowOff>558800</xdr:rowOff>
    </xdr:to>
    <xdr:cxnSp macro="">
      <xdr:nvCxnSpPr>
        <xdr:cNvPr id="21" name="Straight Connector 20">
          <a:extLst>
            <a:ext uri="{FF2B5EF4-FFF2-40B4-BE49-F238E27FC236}">
              <a16:creationId xmlns:a16="http://schemas.microsoft.com/office/drawing/2014/main" id="{40697CA8-46BF-3D42-992E-FC766C678FC6}"/>
            </a:ext>
          </a:extLst>
        </xdr:cNvPr>
        <xdr:cNvCxnSpPr/>
      </xdr:nvCxnSpPr>
      <xdr:spPr>
        <a:xfrm>
          <a:off x="0" y="1308100"/>
          <a:ext cx="17005300" cy="0"/>
        </a:xfrm>
        <a:prstGeom prst="line">
          <a:avLst/>
        </a:prstGeom>
        <a:ln w="25400">
          <a:solidFill>
            <a:srgbClr val="23539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0</xdr:colOff>
      <xdr:row>3</xdr:row>
      <xdr:rowOff>0</xdr:rowOff>
    </xdr:from>
    <xdr:to>
      <xdr:col>19</xdr:col>
      <xdr:colOff>12700</xdr:colOff>
      <xdr:row>9</xdr:row>
      <xdr:rowOff>38100</xdr:rowOff>
    </xdr:to>
    <mc:AlternateContent xmlns:mc="http://schemas.openxmlformats.org/markup-compatibility/2006" xmlns:a14="http://schemas.microsoft.com/office/drawing/2010/main">
      <mc:Choice Requires="a14">
        <xdr:graphicFrame macro="">
          <xdr:nvGraphicFramePr>
            <xdr:cNvPr id="23" name="Department">
              <a:extLst>
                <a:ext uri="{FF2B5EF4-FFF2-40B4-BE49-F238E27FC236}">
                  <a16:creationId xmlns:a16="http://schemas.microsoft.com/office/drawing/2014/main" id="{D19F4373-213B-2040-9C2E-A2E50FC8EC56}"/>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0" y="1320800"/>
              <a:ext cx="16992600" cy="1104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0</xdr:col>
      <xdr:colOff>25400</xdr:colOff>
      <xdr:row>53</xdr:row>
      <xdr:rowOff>63500</xdr:rowOff>
    </xdr:from>
    <xdr:to>
      <xdr:col>5</xdr:col>
      <xdr:colOff>76200</xdr:colOff>
      <xdr:row>70</xdr:row>
      <xdr:rowOff>58420</xdr:rowOff>
    </xdr:to>
    <xdr:graphicFrame macro="">
      <xdr:nvGraphicFramePr>
        <xdr:cNvPr id="26" name="Chart 25">
          <a:extLst>
            <a:ext uri="{FF2B5EF4-FFF2-40B4-BE49-F238E27FC236}">
              <a16:creationId xmlns:a16="http://schemas.microsoft.com/office/drawing/2014/main" id="{314C6F4A-4F45-2C4D-B88B-66913DC33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25400</xdr:colOff>
      <xdr:row>53</xdr:row>
      <xdr:rowOff>0</xdr:rowOff>
    </xdr:from>
    <xdr:to>
      <xdr:col>11</xdr:col>
      <xdr:colOff>1079500</xdr:colOff>
      <xdr:row>69</xdr:row>
      <xdr:rowOff>172720</xdr:rowOff>
    </xdr:to>
    <xdr:graphicFrame macro="">
      <xdr:nvGraphicFramePr>
        <xdr:cNvPr id="28" name="Chart 27">
          <a:extLst>
            <a:ext uri="{FF2B5EF4-FFF2-40B4-BE49-F238E27FC236}">
              <a16:creationId xmlns:a16="http://schemas.microsoft.com/office/drawing/2014/main" id="{3904076B-7140-3F49-88A0-8C6A98BC6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25400</xdr:colOff>
      <xdr:row>12</xdr:row>
      <xdr:rowOff>203200</xdr:rowOff>
    </xdr:from>
    <xdr:to>
      <xdr:col>18</xdr:col>
      <xdr:colOff>254000</xdr:colOff>
      <xdr:row>29</xdr:row>
      <xdr:rowOff>147320</xdr:rowOff>
    </xdr:to>
    <xdr:graphicFrame macro="">
      <xdr:nvGraphicFramePr>
        <xdr:cNvPr id="29" name="Chart 28">
          <a:extLst>
            <a:ext uri="{FF2B5EF4-FFF2-40B4-BE49-F238E27FC236}">
              <a16:creationId xmlns:a16="http://schemas.microsoft.com/office/drawing/2014/main" id="{9B074399-F573-B74F-9421-BA3A26F51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12700</xdr:colOff>
      <xdr:row>53</xdr:row>
      <xdr:rowOff>25400</xdr:rowOff>
    </xdr:from>
    <xdr:to>
      <xdr:col>18</xdr:col>
      <xdr:colOff>241300</xdr:colOff>
      <xdr:row>70</xdr:row>
      <xdr:rowOff>20320</xdr:rowOff>
    </xdr:to>
    <xdr:graphicFrame macro="">
      <xdr:nvGraphicFramePr>
        <xdr:cNvPr id="30" name="Chart 29">
          <a:extLst>
            <a:ext uri="{FF2B5EF4-FFF2-40B4-BE49-F238E27FC236}">
              <a16:creationId xmlns:a16="http://schemas.microsoft.com/office/drawing/2014/main" id="{6C23BD60-7F78-BE4B-BAC8-213B8B40D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32</xdr:row>
      <xdr:rowOff>0</xdr:rowOff>
    </xdr:from>
    <xdr:to>
      <xdr:col>11</xdr:col>
      <xdr:colOff>1054100</xdr:colOff>
      <xdr:row>48</xdr:row>
      <xdr:rowOff>172720</xdr:rowOff>
    </xdr:to>
    <xdr:graphicFrame macro="">
      <xdr:nvGraphicFramePr>
        <xdr:cNvPr id="32" name="Chart 31">
          <a:extLst>
            <a:ext uri="{FF2B5EF4-FFF2-40B4-BE49-F238E27FC236}">
              <a16:creationId xmlns:a16="http://schemas.microsoft.com/office/drawing/2014/main" id="{27BC3950-3910-6C4C-AECA-94618C4BF1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xdr:colOff>
      <xdr:row>73</xdr:row>
      <xdr:rowOff>12700</xdr:rowOff>
    </xdr:from>
    <xdr:to>
      <xdr:col>11</xdr:col>
      <xdr:colOff>1066800</xdr:colOff>
      <xdr:row>90</xdr:row>
      <xdr:rowOff>7620</xdr:rowOff>
    </xdr:to>
    <xdr:graphicFrame macro="">
      <xdr:nvGraphicFramePr>
        <xdr:cNvPr id="33" name="Chart 32">
          <a:extLst>
            <a:ext uri="{FF2B5EF4-FFF2-40B4-BE49-F238E27FC236}">
              <a16:creationId xmlns:a16="http://schemas.microsoft.com/office/drawing/2014/main" id="{A2B9B084-C87A-CD44-B33D-BA1561F58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73</xdr:row>
      <xdr:rowOff>0</xdr:rowOff>
    </xdr:from>
    <xdr:to>
      <xdr:col>5</xdr:col>
      <xdr:colOff>50800</xdr:colOff>
      <xdr:row>89</xdr:row>
      <xdr:rowOff>172720</xdr:rowOff>
    </xdr:to>
    <xdr:graphicFrame macro="">
      <xdr:nvGraphicFramePr>
        <xdr:cNvPr id="36" name="Chart 35">
          <a:extLst>
            <a:ext uri="{FF2B5EF4-FFF2-40B4-BE49-F238E27FC236}">
              <a16:creationId xmlns:a16="http://schemas.microsoft.com/office/drawing/2014/main" id="{2039B07E-D8EB-0A4E-9887-9D5516F21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xdr:row>
      <xdr:rowOff>0</xdr:rowOff>
    </xdr:from>
    <xdr:to>
      <xdr:col>5</xdr:col>
      <xdr:colOff>50800</xdr:colOff>
      <xdr:row>29</xdr:row>
      <xdr:rowOff>172720</xdr:rowOff>
    </xdr:to>
    <xdr:graphicFrame macro="">
      <xdr:nvGraphicFramePr>
        <xdr:cNvPr id="37" name="Chart 36">
          <a:extLst>
            <a:ext uri="{FF2B5EF4-FFF2-40B4-BE49-F238E27FC236}">
              <a16:creationId xmlns:a16="http://schemas.microsoft.com/office/drawing/2014/main" id="{1793BCFD-34A6-CC41-8944-FED659B46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13</xdr:row>
      <xdr:rowOff>0</xdr:rowOff>
    </xdr:from>
    <xdr:to>
      <xdr:col>11</xdr:col>
      <xdr:colOff>1054100</xdr:colOff>
      <xdr:row>29</xdr:row>
      <xdr:rowOff>172720</xdr:rowOff>
    </xdr:to>
    <xdr:graphicFrame macro="">
      <xdr:nvGraphicFramePr>
        <xdr:cNvPr id="38" name="Chart 37">
          <a:extLst>
            <a:ext uri="{FF2B5EF4-FFF2-40B4-BE49-F238E27FC236}">
              <a16:creationId xmlns:a16="http://schemas.microsoft.com/office/drawing/2014/main" id="{B70A9593-DCD8-0846-9347-FF4C31AEC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32</xdr:row>
      <xdr:rowOff>0</xdr:rowOff>
    </xdr:from>
    <xdr:to>
      <xdr:col>5</xdr:col>
      <xdr:colOff>50800</xdr:colOff>
      <xdr:row>48</xdr:row>
      <xdr:rowOff>172720</xdr:rowOff>
    </xdr:to>
    <xdr:graphicFrame macro="">
      <xdr:nvGraphicFramePr>
        <xdr:cNvPr id="39" name="Chart 38">
          <a:extLst>
            <a:ext uri="{FF2B5EF4-FFF2-40B4-BE49-F238E27FC236}">
              <a16:creationId xmlns:a16="http://schemas.microsoft.com/office/drawing/2014/main" id="{9FCB2DF2-E776-5849-834D-4C68F95C7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38100</xdr:colOff>
      <xdr:row>32</xdr:row>
      <xdr:rowOff>25400</xdr:rowOff>
    </xdr:from>
    <xdr:to>
      <xdr:col>18</xdr:col>
      <xdr:colOff>266700</xdr:colOff>
      <xdr:row>49</xdr:row>
      <xdr:rowOff>20320</xdr:rowOff>
    </xdr:to>
    <xdr:sp macro="" textlink="">
      <xdr:nvSpPr>
        <xdr:cNvPr id="46" name="TextBox 45">
          <a:extLst>
            <a:ext uri="{FF2B5EF4-FFF2-40B4-BE49-F238E27FC236}">
              <a16:creationId xmlns:a16="http://schemas.microsoft.com/office/drawing/2014/main" id="{68CB3EA7-6E27-0447-A383-59E476CC35A5}"/>
            </a:ext>
          </a:extLst>
        </xdr:cNvPr>
        <xdr:cNvSpPr txBox="1"/>
      </xdr:nvSpPr>
      <xdr:spPr>
        <a:xfrm>
          <a:off x="11252200" y="6527800"/>
          <a:ext cx="5029200" cy="3017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50" b="1"/>
            <a:t>Percentage</a:t>
          </a:r>
          <a:r>
            <a:rPr lang="en-US" sz="1150" b="1" baseline="0"/>
            <a:t> change in FTES since Fall 2015: </a:t>
          </a:r>
          <a:r>
            <a:rPr lang="en-US" sz="1150" baseline="0"/>
            <a:t>This shows program growth or decline in full-time equivalent students (FTES), relative to Fall 2015.</a:t>
          </a:r>
        </a:p>
        <a:p>
          <a:endParaRPr lang="en-US" sz="1150" baseline="0"/>
        </a:p>
        <a:p>
          <a:pPr marL="0" marR="0" lvl="0" indent="0" defTabSz="914400" eaLnBrk="1" fontAlgn="auto" latinLnBrk="0" hangingPunct="1">
            <a:lnSpc>
              <a:spcPct val="100000"/>
            </a:lnSpc>
            <a:spcBef>
              <a:spcPts val="0"/>
            </a:spcBef>
            <a:spcAft>
              <a:spcPts val="0"/>
            </a:spcAft>
            <a:buClrTx/>
            <a:buSzTx/>
            <a:buFontTx/>
            <a:buNone/>
            <a:tabLst/>
            <a:defRPr/>
          </a:pPr>
          <a:r>
            <a:rPr lang="en-US" sz="1150" b="1"/>
            <a:t>WSCH/FTEF</a:t>
          </a:r>
          <a:r>
            <a:rPr lang="en-US" sz="1150" b="1" baseline="0"/>
            <a:t>: </a:t>
          </a:r>
          <a:r>
            <a:rPr lang="en-US" sz="1150" baseline="0"/>
            <a:t>This reflects the weekly student contact hours (WSCH) per full-time equivalent faculty (FTEF), relative to the institution-set standard of 460, which is equiavalent to a faculty member teaching a full load (5 sections), where each section has 3 lecture hours and approximately 31 enrollments (30.66). That is, 5*3*30.66=460 WSCH per 1 FTEF.</a:t>
          </a:r>
          <a:endParaRPr lang="en-US" sz="1150"/>
        </a:p>
        <a:p>
          <a:endParaRPr lang="en-US" sz="1150"/>
        </a:p>
        <a:p>
          <a:pPr marL="0" marR="0" lvl="0" indent="0" defTabSz="914400" eaLnBrk="1" fontAlgn="auto" latinLnBrk="0" hangingPunct="1">
            <a:lnSpc>
              <a:spcPct val="100000"/>
            </a:lnSpc>
            <a:spcBef>
              <a:spcPts val="0"/>
            </a:spcBef>
            <a:spcAft>
              <a:spcPts val="0"/>
            </a:spcAft>
            <a:buClrTx/>
            <a:buSzTx/>
            <a:buFontTx/>
            <a:buNone/>
            <a:tabLst/>
            <a:defRPr/>
          </a:pPr>
          <a:r>
            <a:rPr lang="en-US" sz="1150" b="1"/>
            <a:t>Total WSCH</a:t>
          </a:r>
          <a:r>
            <a:rPr lang="en-US" sz="1150" b="0"/>
            <a:t>: This reflects the total weekly student contact hours across all sections as</a:t>
          </a:r>
          <a:r>
            <a:rPr lang="en-US" sz="1150" b="0" baseline="0"/>
            <a:t> of census.</a:t>
          </a:r>
          <a:endParaRPr lang="en-US" sz="1150"/>
        </a:p>
        <a:p>
          <a:endParaRPr lang="en-US" sz="1150"/>
        </a:p>
        <a:p>
          <a:pPr marL="0" marR="0" lvl="0" indent="0" defTabSz="914400" eaLnBrk="1" fontAlgn="auto" latinLnBrk="0" hangingPunct="1">
            <a:lnSpc>
              <a:spcPct val="100000"/>
            </a:lnSpc>
            <a:spcBef>
              <a:spcPts val="0"/>
            </a:spcBef>
            <a:spcAft>
              <a:spcPts val="0"/>
            </a:spcAft>
            <a:buClrTx/>
            <a:buSzTx/>
            <a:buFontTx/>
            <a:buNone/>
            <a:tabLst/>
            <a:defRPr/>
          </a:pPr>
          <a:r>
            <a:rPr lang="en-US" sz="1150" b="1"/>
            <a:t>Sections:</a:t>
          </a:r>
          <a:r>
            <a:rPr lang="en-US" sz="1150" b="0"/>
            <a:t> This shows</a:t>
          </a:r>
          <a:r>
            <a:rPr lang="en-US" sz="1150" b="0" baseline="0"/>
            <a:t> the number of active sections as of census.</a:t>
          </a:r>
          <a:endParaRPr lang="en-US" sz="1150"/>
        </a:p>
        <a:p>
          <a:endParaRPr lang="en-US" sz="1150"/>
        </a:p>
        <a:p>
          <a:pPr marL="0" marR="0" lvl="0" indent="0" defTabSz="914400" eaLnBrk="1" fontAlgn="auto" latinLnBrk="0" hangingPunct="1">
            <a:lnSpc>
              <a:spcPct val="100000"/>
            </a:lnSpc>
            <a:spcBef>
              <a:spcPts val="0"/>
            </a:spcBef>
            <a:spcAft>
              <a:spcPts val="0"/>
            </a:spcAft>
            <a:buClrTx/>
            <a:buSzTx/>
            <a:buFontTx/>
            <a:buNone/>
            <a:tabLst/>
            <a:defRPr/>
          </a:pPr>
          <a:r>
            <a:rPr lang="en-US" sz="1150" b="1"/>
            <a:t>Fill rates</a:t>
          </a:r>
          <a:r>
            <a:rPr lang="en-US" sz="1150" b="0"/>
            <a:t>: This</a:t>
          </a:r>
          <a:r>
            <a:rPr lang="en-US" sz="1150" b="0" baseline="0"/>
            <a:t> shows the percentage of section capacities or maximums that were filled with enrollments as of census. That is, enrollment divided by capacity.</a:t>
          </a:r>
          <a:endParaRPr lang="en-US" sz="1150"/>
        </a:p>
        <a:p>
          <a:endParaRPr lang="en-US" sz="1150"/>
        </a:p>
      </xdr:txBody>
    </xdr:sp>
    <xdr:clientData/>
  </xdr:twoCellAnchor>
  <xdr:twoCellAnchor>
    <xdr:from>
      <xdr:col>12</xdr:col>
      <xdr:colOff>25400</xdr:colOff>
      <xdr:row>73</xdr:row>
      <xdr:rowOff>12700</xdr:rowOff>
    </xdr:from>
    <xdr:to>
      <xdr:col>18</xdr:col>
      <xdr:colOff>254000</xdr:colOff>
      <xdr:row>90</xdr:row>
      <xdr:rowOff>7620</xdr:rowOff>
    </xdr:to>
    <xdr:sp macro="" textlink="">
      <xdr:nvSpPr>
        <xdr:cNvPr id="47" name="TextBox 46">
          <a:extLst>
            <a:ext uri="{FF2B5EF4-FFF2-40B4-BE49-F238E27FC236}">
              <a16:creationId xmlns:a16="http://schemas.microsoft.com/office/drawing/2014/main" id="{A0F8293F-A725-8345-90D7-E75888ECA95F}"/>
            </a:ext>
          </a:extLst>
        </xdr:cNvPr>
        <xdr:cNvSpPr txBox="1"/>
      </xdr:nvSpPr>
      <xdr:spPr>
        <a:xfrm>
          <a:off x="11239500" y="13957300"/>
          <a:ext cx="5029200" cy="3017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50" b="1"/>
            <a:t>Percentage</a:t>
          </a:r>
          <a:r>
            <a:rPr lang="en-US" sz="1150" b="1" baseline="0"/>
            <a:t> change in FTES since Spring 2016: </a:t>
          </a:r>
          <a:r>
            <a:rPr lang="en-US" sz="1150" baseline="0"/>
            <a:t>This shows program growth or decline in full-time equivalent students (FTES), relative to Spring 2016.</a:t>
          </a:r>
        </a:p>
        <a:p>
          <a:endParaRPr lang="en-US" sz="1150" baseline="0"/>
        </a:p>
        <a:p>
          <a:pPr marL="0" marR="0" lvl="0" indent="0" defTabSz="914400" eaLnBrk="1" fontAlgn="auto" latinLnBrk="0" hangingPunct="1">
            <a:lnSpc>
              <a:spcPct val="100000"/>
            </a:lnSpc>
            <a:spcBef>
              <a:spcPts val="0"/>
            </a:spcBef>
            <a:spcAft>
              <a:spcPts val="0"/>
            </a:spcAft>
            <a:buClrTx/>
            <a:buSzTx/>
            <a:buFontTx/>
            <a:buNone/>
            <a:tabLst/>
            <a:defRPr/>
          </a:pPr>
          <a:r>
            <a:rPr lang="en-US" sz="1150" b="1"/>
            <a:t>WSCH/FTEF</a:t>
          </a:r>
          <a:r>
            <a:rPr lang="en-US" sz="1150" b="1" baseline="0"/>
            <a:t>: </a:t>
          </a:r>
          <a:r>
            <a:rPr lang="en-US" sz="1150" baseline="0"/>
            <a:t>This reflects the weekly student contact hours (WSCH) per full-time equivalent faculty (FTEF), relative to the institution-set standard of 460, which is equiavalent to a faculty member teaching a full load (5 sections), where each section has 3 lecture hours and approximately 31 enrollments (30.66). That is, 5*3*30.66=460 WSCH per 1 FTEF.</a:t>
          </a:r>
          <a:endParaRPr lang="en-US" sz="1150"/>
        </a:p>
        <a:p>
          <a:endParaRPr lang="en-US" sz="1150"/>
        </a:p>
        <a:p>
          <a:pPr marL="0" marR="0" lvl="0" indent="0" defTabSz="914400" eaLnBrk="1" fontAlgn="auto" latinLnBrk="0" hangingPunct="1">
            <a:lnSpc>
              <a:spcPct val="100000"/>
            </a:lnSpc>
            <a:spcBef>
              <a:spcPts val="0"/>
            </a:spcBef>
            <a:spcAft>
              <a:spcPts val="0"/>
            </a:spcAft>
            <a:buClrTx/>
            <a:buSzTx/>
            <a:buFontTx/>
            <a:buNone/>
            <a:tabLst/>
            <a:defRPr/>
          </a:pPr>
          <a:r>
            <a:rPr lang="en-US" sz="1150" b="1"/>
            <a:t>Total WSCH</a:t>
          </a:r>
          <a:r>
            <a:rPr lang="en-US" sz="1150" b="0"/>
            <a:t>: This reflects the total weekly student contact hours across all sections as</a:t>
          </a:r>
          <a:r>
            <a:rPr lang="en-US" sz="1150" b="0" baseline="0"/>
            <a:t> of census.</a:t>
          </a:r>
          <a:endParaRPr lang="en-US" sz="1150"/>
        </a:p>
        <a:p>
          <a:endParaRPr lang="en-US" sz="1150"/>
        </a:p>
        <a:p>
          <a:pPr marL="0" marR="0" lvl="0" indent="0" defTabSz="914400" eaLnBrk="1" fontAlgn="auto" latinLnBrk="0" hangingPunct="1">
            <a:lnSpc>
              <a:spcPct val="100000"/>
            </a:lnSpc>
            <a:spcBef>
              <a:spcPts val="0"/>
            </a:spcBef>
            <a:spcAft>
              <a:spcPts val="0"/>
            </a:spcAft>
            <a:buClrTx/>
            <a:buSzTx/>
            <a:buFontTx/>
            <a:buNone/>
            <a:tabLst/>
            <a:defRPr/>
          </a:pPr>
          <a:r>
            <a:rPr lang="en-US" sz="1150" b="1"/>
            <a:t>Sections:</a:t>
          </a:r>
          <a:r>
            <a:rPr lang="en-US" sz="1150" b="0"/>
            <a:t> This shows</a:t>
          </a:r>
          <a:r>
            <a:rPr lang="en-US" sz="1150" b="0" baseline="0"/>
            <a:t> the number of active sections as of census.</a:t>
          </a:r>
          <a:endParaRPr lang="en-US" sz="1150"/>
        </a:p>
        <a:p>
          <a:endParaRPr lang="en-US" sz="1150"/>
        </a:p>
        <a:p>
          <a:pPr marL="0" marR="0" lvl="0" indent="0" defTabSz="914400" eaLnBrk="1" fontAlgn="auto" latinLnBrk="0" hangingPunct="1">
            <a:lnSpc>
              <a:spcPct val="100000"/>
            </a:lnSpc>
            <a:spcBef>
              <a:spcPts val="0"/>
            </a:spcBef>
            <a:spcAft>
              <a:spcPts val="0"/>
            </a:spcAft>
            <a:buClrTx/>
            <a:buSzTx/>
            <a:buFontTx/>
            <a:buNone/>
            <a:tabLst/>
            <a:defRPr/>
          </a:pPr>
          <a:r>
            <a:rPr lang="en-US" sz="1150" b="1"/>
            <a:t>Fill rates</a:t>
          </a:r>
          <a:r>
            <a:rPr lang="en-US" sz="1150" b="0"/>
            <a:t>: This</a:t>
          </a:r>
          <a:r>
            <a:rPr lang="en-US" sz="1150" b="0" baseline="0"/>
            <a:t> shows the percentage of section capacities or maximums that were filled with enrollments as of census. That is, enrollment divided by capacity.</a:t>
          </a:r>
          <a:endParaRPr lang="en-US" sz="1150"/>
        </a:p>
        <a:p>
          <a:endParaRPr lang="en-US" sz="11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215900</xdr:colOff>
      <xdr:row>22</xdr:row>
      <xdr:rowOff>127000</xdr:rowOff>
    </xdr:from>
    <xdr:to>
      <xdr:col>7</xdr:col>
      <xdr:colOff>292100</xdr:colOff>
      <xdr:row>38</xdr:row>
      <xdr:rowOff>96520</xdr:rowOff>
    </xdr:to>
    <xdr:graphicFrame macro="">
      <xdr:nvGraphicFramePr>
        <xdr:cNvPr id="2" name="Chart 1">
          <a:extLst>
            <a:ext uri="{FF2B5EF4-FFF2-40B4-BE49-F238E27FC236}">
              <a16:creationId xmlns:a16="http://schemas.microsoft.com/office/drawing/2014/main" id="{E3BA3089-604D-A54D-95DB-EFD219E7CE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508000</xdr:colOff>
      <xdr:row>0</xdr:row>
      <xdr:rowOff>63500</xdr:rowOff>
    </xdr:from>
    <xdr:to>
      <xdr:col>15</xdr:col>
      <xdr:colOff>228600</xdr:colOff>
      <xdr:row>1</xdr:row>
      <xdr:rowOff>12700</xdr:rowOff>
    </xdr:to>
    <xdr:sp macro="" textlink="">
      <xdr:nvSpPr>
        <xdr:cNvPr id="4" name="TextBox 3">
          <a:extLst>
            <a:ext uri="{FF2B5EF4-FFF2-40B4-BE49-F238E27FC236}">
              <a16:creationId xmlns:a16="http://schemas.microsoft.com/office/drawing/2014/main" id="{FA622A66-1094-D04F-9554-0213A0D629EB}"/>
            </a:ext>
          </a:extLst>
        </xdr:cNvPr>
        <xdr:cNvSpPr txBox="1"/>
      </xdr:nvSpPr>
      <xdr:spPr>
        <a:xfrm>
          <a:off x="2616200" y="63500"/>
          <a:ext cx="11290300"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800">
              <a:solidFill>
                <a:srgbClr val="23539B"/>
              </a:solidFill>
              <a:latin typeface="Arial" panose="020B0604020202020204" pitchFamily="34" charset="0"/>
              <a:cs typeface="Arial" panose="020B0604020202020204" pitchFamily="34" charset="0"/>
            </a:rPr>
            <a:t>Spring</a:t>
          </a:r>
          <a:r>
            <a:rPr lang="en-US" sz="2800" baseline="0">
              <a:solidFill>
                <a:srgbClr val="23539B"/>
              </a:solidFill>
              <a:latin typeface="Arial" panose="020B0604020202020204" pitchFamily="34" charset="0"/>
              <a:cs typeface="Arial" panose="020B0604020202020204" pitchFamily="34" charset="0"/>
            </a:rPr>
            <a:t> 2020 </a:t>
          </a:r>
          <a:r>
            <a:rPr lang="en-US" sz="3200" baseline="0">
              <a:solidFill>
                <a:srgbClr val="23539B"/>
              </a:solidFill>
              <a:latin typeface="Arial" panose="020B0604020202020204" pitchFamily="34" charset="0"/>
              <a:cs typeface="Arial" panose="020B0604020202020204" pitchFamily="34" charset="0"/>
            </a:rPr>
            <a:t>Faculty</a:t>
          </a:r>
          <a:r>
            <a:rPr lang="en-US" sz="2800" baseline="0">
              <a:solidFill>
                <a:srgbClr val="23539B"/>
              </a:solidFill>
              <a:latin typeface="Arial" panose="020B0604020202020204" pitchFamily="34" charset="0"/>
              <a:cs typeface="Arial" panose="020B0604020202020204" pitchFamily="34" charset="0"/>
            </a:rPr>
            <a:t> Hiring Priorities Data Dashboard</a:t>
          </a:r>
          <a:endParaRPr lang="en-US" sz="2800">
            <a:solidFill>
              <a:srgbClr val="23539B"/>
            </a:solidFill>
            <a:latin typeface="Arial" panose="020B0604020202020204" pitchFamily="34" charset="0"/>
            <a:cs typeface="Arial" panose="020B0604020202020204" pitchFamily="34" charset="0"/>
          </a:endParaRPr>
        </a:p>
      </xdr:txBody>
    </xdr:sp>
    <xdr:clientData/>
  </xdr:twoCellAnchor>
  <xdr:twoCellAnchor>
    <xdr:from>
      <xdr:col>0</xdr:col>
      <xdr:colOff>25400</xdr:colOff>
      <xdr:row>20</xdr:row>
      <xdr:rowOff>88900</xdr:rowOff>
    </xdr:from>
    <xdr:to>
      <xdr:col>19</xdr:col>
      <xdr:colOff>375920</xdr:colOff>
      <xdr:row>20</xdr:row>
      <xdr:rowOff>88900</xdr:rowOff>
    </xdr:to>
    <xdr:cxnSp macro="">
      <xdr:nvCxnSpPr>
        <xdr:cNvPr id="5" name="Straight Connector 4">
          <a:extLst>
            <a:ext uri="{FF2B5EF4-FFF2-40B4-BE49-F238E27FC236}">
              <a16:creationId xmlns:a16="http://schemas.microsoft.com/office/drawing/2014/main" id="{769C2EF8-03A8-3842-B488-08F56E70F953}"/>
            </a:ext>
          </a:extLst>
        </xdr:cNvPr>
        <xdr:cNvCxnSpPr/>
      </xdr:nvCxnSpPr>
      <xdr:spPr>
        <a:xfrm>
          <a:off x="25400" y="4635500"/>
          <a:ext cx="16492220" cy="0"/>
        </a:xfrm>
        <a:prstGeom prst="line">
          <a:avLst/>
        </a:prstGeom>
        <a:ln w="25400">
          <a:solidFill>
            <a:srgbClr val="23539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2</xdr:col>
      <xdr:colOff>279400</xdr:colOff>
      <xdr:row>0</xdr:row>
      <xdr:rowOff>540589</xdr:rowOff>
    </xdr:to>
    <xdr:pic>
      <xdr:nvPicPr>
        <xdr:cNvPr id="6" name="Picture 5">
          <a:extLst>
            <a:ext uri="{FF2B5EF4-FFF2-40B4-BE49-F238E27FC236}">
              <a16:creationId xmlns:a16="http://schemas.microsoft.com/office/drawing/2014/main" id="{FBB2F6DD-0F9F-F447-AF54-A9AD61F2C3CD}"/>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2387600" cy="540589"/>
        </a:xfrm>
        <a:prstGeom prst="rect">
          <a:avLst/>
        </a:prstGeom>
      </xdr:spPr>
    </xdr:pic>
    <xdr:clientData/>
  </xdr:twoCellAnchor>
  <xdr:twoCellAnchor>
    <xdr:from>
      <xdr:col>1</xdr:col>
      <xdr:colOff>114300</xdr:colOff>
      <xdr:row>3</xdr:row>
      <xdr:rowOff>76200</xdr:rowOff>
    </xdr:from>
    <xdr:to>
      <xdr:col>7</xdr:col>
      <xdr:colOff>190500</xdr:colOff>
      <xdr:row>19</xdr:row>
      <xdr:rowOff>58420</xdr:rowOff>
    </xdr:to>
    <xdr:graphicFrame macro="">
      <xdr:nvGraphicFramePr>
        <xdr:cNvPr id="7" name="Chart 6">
          <a:extLst>
            <a:ext uri="{FF2B5EF4-FFF2-40B4-BE49-F238E27FC236}">
              <a16:creationId xmlns:a16="http://schemas.microsoft.com/office/drawing/2014/main" id="{8705C13B-5F31-3041-82CD-EAE7EC63E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127000</xdr:colOff>
      <xdr:row>3</xdr:row>
      <xdr:rowOff>38100</xdr:rowOff>
    </xdr:from>
    <xdr:to>
      <xdr:col>15</xdr:col>
      <xdr:colOff>203200</xdr:colOff>
      <xdr:row>19</xdr:row>
      <xdr:rowOff>20320</xdr:rowOff>
    </xdr:to>
    <xdr:graphicFrame macro="">
      <xdr:nvGraphicFramePr>
        <xdr:cNvPr id="8" name="Chart 7">
          <a:extLst>
            <a:ext uri="{FF2B5EF4-FFF2-40B4-BE49-F238E27FC236}">
              <a16:creationId xmlns:a16="http://schemas.microsoft.com/office/drawing/2014/main" id="{43C44292-01A7-7143-9C11-1C8C72EE7C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23</xdr:row>
      <xdr:rowOff>0</xdr:rowOff>
    </xdr:from>
    <xdr:to>
      <xdr:col>15</xdr:col>
      <xdr:colOff>76200</xdr:colOff>
      <xdr:row>38</xdr:row>
      <xdr:rowOff>160020</xdr:rowOff>
    </xdr:to>
    <xdr:graphicFrame macro="">
      <xdr:nvGraphicFramePr>
        <xdr:cNvPr id="9" name="Chart 8">
          <a:extLst>
            <a:ext uri="{FF2B5EF4-FFF2-40B4-BE49-F238E27FC236}">
              <a16:creationId xmlns:a16="http://schemas.microsoft.com/office/drawing/2014/main" id="{FDFD599C-F32F-E94B-A88A-223EB5999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203200</xdr:colOff>
      <xdr:row>40</xdr:row>
      <xdr:rowOff>152400</xdr:rowOff>
    </xdr:from>
    <xdr:to>
      <xdr:col>7</xdr:col>
      <xdr:colOff>279400</xdr:colOff>
      <xdr:row>56</xdr:row>
      <xdr:rowOff>121920</xdr:rowOff>
    </xdr:to>
    <xdr:graphicFrame macro="">
      <xdr:nvGraphicFramePr>
        <xdr:cNvPr id="10" name="Chart 9">
          <a:extLst>
            <a:ext uri="{FF2B5EF4-FFF2-40B4-BE49-F238E27FC236}">
              <a16:creationId xmlns:a16="http://schemas.microsoft.com/office/drawing/2014/main" id="{109CB4BC-ADA3-8444-B430-11EB970A3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40</xdr:row>
      <xdr:rowOff>114300</xdr:rowOff>
    </xdr:from>
    <xdr:to>
      <xdr:col>15</xdr:col>
      <xdr:colOff>76200</xdr:colOff>
      <xdr:row>56</xdr:row>
      <xdr:rowOff>83820</xdr:rowOff>
    </xdr:to>
    <xdr:graphicFrame macro="">
      <xdr:nvGraphicFramePr>
        <xdr:cNvPr id="11" name="Chart 10">
          <a:extLst>
            <a:ext uri="{FF2B5EF4-FFF2-40B4-BE49-F238E27FC236}">
              <a16:creationId xmlns:a16="http://schemas.microsoft.com/office/drawing/2014/main" id="{735B18E3-5619-C349-9E14-CD954C989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101600</xdr:colOff>
      <xdr:row>59</xdr:row>
      <xdr:rowOff>76200</xdr:rowOff>
    </xdr:from>
    <xdr:to>
      <xdr:col>7</xdr:col>
      <xdr:colOff>177800</xdr:colOff>
      <xdr:row>75</xdr:row>
      <xdr:rowOff>45720</xdr:rowOff>
    </xdr:to>
    <xdr:graphicFrame macro="">
      <xdr:nvGraphicFramePr>
        <xdr:cNvPr id="12" name="Chart 11">
          <a:extLst>
            <a:ext uri="{FF2B5EF4-FFF2-40B4-BE49-F238E27FC236}">
              <a16:creationId xmlns:a16="http://schemas.microsoft.com/office/drawing/2014/main" id="{E12E1BBC-C41B-1B4D-84CF-56E664E813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59</xdr:row>
      <xdr:rowOff>0</xdr:rowOff>
    </xdr:from>
    <xdr:to>
      <xdr:col>15</xdr:col>
      <xdr:colOff>76200</xdr:colOff>
      <xdr:row>74</xdr:row>
      <xdr:rowOff>160020</xdr:rowOff>
    </xdr:to>
    <xdr:graphicFrame macro="">
      <xdr:nvGraphicFramePr>
        <xdr:cNvPr id="13" name="Chart 12">
          <a:extLst>
            <a:ext uri="{FF2B5EF4-FFF2-40B4-BE49-F238E27FC236}">
              <a16:creationId xmlns:a16="http://schemas.microsoft.com/office/drawing/2014/main" id="{49CA7BDB-B77F-BF41-BC1F-82C8C7BCD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165100</xdr:colOff>
      <xdr:row>76</xdr:row>
      <xdr:rowOff>25400</xdr:rowOff>
    </xdr:from>
    <xdr:to>
      <xdr:col>7</xdr:col>
      <xdr:colOff>241300</xdr:colOff>
      <xdr:row>91</xdr:row>
      <xdr:rowOff>185420</xdr:rowOff>
    </xdr:to>
    <xdr:graphicFrame macro="">
      <xdr:nvGraphicFramePr>
        <xdr:cNvPr id="14" name="Chart 13">
          <a:extLst>
            <a:ext uri="{FF2B5EF4-FFF2-40B4-BE49-F238E27FC236}">
              <a16:creationId xmlns:a16="http://schemas.microsoft.com/office/drawing/2014/main" id="{21404166-02B5-6046-9ABF-58FD264FD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76</xdr:row>
      <xdr:rowOff>0</xdr:rowOff>
    </xdr:from>
    <xdr:to>
      <xdr:col>15</xdr:col>
      <xdr:colOff>76200</xdr:colOff>
      <xdr:row>91</xdr:row>
      <xdr:rowOff>160020</xdr:rowOff>
    </xdr:to>
    <xdr:graphicFrame macro="">
      <xdr:nvGraphicFramePr>
        <xdr:cNvPr id="15" name="Chart 14">
          <a:extLst>
            <a:ext uri="{FF2B5EF4-FFF2-40B4-BE49-F238E27FC236}">
              <a16:creationId xmlns:a16="http://schemas.microsoft.com/office/drawing/2014/main" id="{DC443860-3FE0-1A45-ABD4-43353CF1A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152400</xdr:colOff>
      <xdr:row>94</xdr:row>
      <xdr:rowOff>50800</xdr:rowOff>
    </xdr:from>
    <xdr:to>
      <xdr:col>7</xdr:col>
      <xdr:colOff>228600</xdr:colOff>
      <xdr:row>110</xdr:row>
      <xdr:rowOff>20320</xdr:rowOff>
    </xdr:to>
    <xdr:graphicFrame macro="">
      <xdr:nvGraphicFramePr>
        <xdr:cNvPr id="16" name="Chart 15">
          <a:extLst>
            <a:ext uri="{FF2B5EF4-FFF2-40B4-BE49-F238E27FC236}">
              <a16:creationId xmlns:a16="http://schemas.microsoft.com/office/drawing/2014/main" id="{F8986FA4-5413-9748-8DFE-CAE5CF037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0</xdr:colOff>
      <xdr:row>94</xdr:row>
      <xdr:rowOff>0</xdr:rowOff>
    </xdr:from>
    <xdr:to>
      <xdr:col>15</xdr:col>
      <xdr:colOff>76200</xdr:colOff>
      <xdr:row>109</xdr:row>
      <xdr:rowOff>160020</xdr:rowOff>
    </xdr:to>
    <xdr:graphicFrame macro="">
      <xdr:nvGraphicFramePr>
        <xdr:cNvPr id="17" name="Chart 16">
          <a:extLst>
            <a:ext uri="{FF2B5EF4-FFF2-40B4-BE49-F238E27FC236}">
              <a16:creationId xmlns:a16="http://schemas.microsoft.com/office/drawing/2014/main" id="{14308D69-0D8F-094D-B280-3CD3BEC1FA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111</xdr:row>
      <xdr:rowOff>0</xdr:rowOff>
    </xdr:from>
    <xdr:to>
      <xdr:col>7</xdr:col>
      <xdr:colOff>76200</xdr:colOff>
      <xdr:row>126</xdr:row>
      <xdr:rowOff>160020</xdr:rowOff>
    </xdr:to>
    <xdr:graphicFrame macro="">
      <xdr:nvGraphicFramePr>
        <xdr:cNvPr id="18" name="Chart 17">
          <a:extLst>
            <a:ext uri="{FF2B5EF4-FFF2-40B4-BE49-F238E27FC236}">
              <a16:creationId xmlns:a16="http://schemas.microsoft.com/office/drawing/2014/main" id="{B166B315-323A-6E49-AC83-2EBF44C2B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0</xdr:colOff>
      <xdr:row>111</xdr:row>
      <xdr:rowOff>0</xdr:rowOff>
    </xdr:from>
    <xdr:to>
      <xdr:col>15</xdr:col>
      <xdr:colOff>76200</xdr:colOff>
      <xdr:row>126</xdr:row>
      <xdr:rowOff>160020</xdr:rowOff>
    </xdr:to>
    <xdr:graphicFrame macro="">
      <xdr:nvGraphicFramePr>
        <xdr:cNvPr id="19" name="Chart 18">
          <a:extLst>
            <a:ext uri="{FF2B5EF4-FFF2-40B4-BE49-F238E27FC236}">
              <a16:creationId xmlns:a16="http://schemas.microsoft.com/office/drawing/2014/main" id="{3FBDDA83-9443-6747-B1C5-C07D401A3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128</xdr:row>
      <xdr:rowOff>0</xdr:rowOff>
    </xdr:from>
    <xdr:to>
      <xdr:col>7</xdr:col>
      <xdr:colOff>76200</xdr:colOff>
      <xdr:row>143</xdr:row>
      <xdr:rowOff>160020</xdr:rowOff>
    </xdr:to>
    <xdr:graphicFrame macro="">
      <xdr:nvGraphicFramePr>
        <xdr:cNvPr id="20" name="Chart 19">
          <a:extLst>
            <a:ext uri="{FF2B5EF4-FFF2-40B4-BE49-F238E27FC236}">
              <a16:creationId xmlns:a16="http://schemas.microsoft.com/office/drawing/2014/main" id="{61F31659-447F-CB4F-AEC0-4BF39BAB4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0</xdr:colOff>
      <xdr:row>128</xdr:row>
      <xdr:rowOff>0</xdr:rowOff>
    </xdr:from>
    <xdr:to>
      <xdr:col>15</xdr:col>
      <xdr:colOff>76200</xdr:colOff>
      <xdr:row>143</xdr:row>
      <xdr:rowOff>160020</xdr:rowOff>
    </xdr:to>
    <xdr:graphicFrame macro="">
      <xdr:nvGraphicFramePr>
        <xdr:cNvPr id="21" name="Chart 20">
          <a:extLst>
            <a:ext uri="{FF2B5EF4-FFF2-40B4-BE49-F238E27FC236}">
              <a16:creationId xmlns:a16="http://schemas.microsoft.com/office/drawing/2014/main" id="{FBCB4AE1-5C59-0147-832B-2E061ED2B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145</xdr:row>
      <xdr:rowOff>0</xdr:rowOff>
    </xdr:from>
    <xdr:to>
      <xdr:col>7</xdr:col>
      <xdr:colOff>76200</xdr:colOff>
      <xdr:row>160</xdr:row>
      <xdr:rowOff>160020</xdr:rowOff>
    </xdr:to>
    <xdr:graphicFrame macro="">
      <xdr:nvGraphicFramePr>
        <xdr:cNvPr id="22" name="Chart 21">
          <a:extLst>
            <a:ext uri="{FF2B5EF4-FFF2-40B4-BE49-F238E27FC236}">
              <a16:creationId xmlns:a16="http://schemas.microsoft.com/office/drawing/2014/main" id="{65AE7A11-AFCC-6343-A43B-0CCFAD4AF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0</xdr:colOff>
      <xdr:row>145</xdr:row>
      <xdr:rowOff>0</xdr:rowOff>
    </xdr:from>
    <xdr:to>
      <xdr:col>15</xdr:col>
      <xdr:colOff>76200</xdr:colOff>
      <xdr:row>160</xdr:row>
      <xdr:rowOff>160020</xdr:rowOff>
    </xdr:to>
    <xdr:graphicFrame macro="">
      <xdr:nvGraphicFramePr>
        <xdr:cNvPr id="23" name="Chart 22">
          <a:extLst>
            <a:ext uri="{FF2B5EF4-FFF2-40B4-BE49-F238E27FC236}">
              <a16:creationId xmlns:a16="http://schemas.microsoft.com/office/drawing/2014/main" id="{F459BC94-3A0F-044B-9615-CCB6F1BF4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162</xdr:row>
      <xdr:rowOff>0</xdr:rowOff>
    </xdr:from>
    <xdr:to>
      <xdr:col>7</xdr:col>
      <xdr:colOff>76200</xdr:colOff>
      <xdr:row>177</xdr:row>
      <xdr:rowOff>160020</xdr:rowOff>
    </xdr:to>
    <xdr:graphicFrame macro="">
      <xdr:nvGraphicFramePr>
        <xdr:cNvPr id="24" name="Chart 23">
          <a:extLst>
            <a:ext uri="{FF2B5EF4-FFF2-40B4-BE49-F238E27FC236}">
              <a16:creationId xmlns:a16="http://schemas.microsoft.com/office/drawing/2014/main" id="{0B0C45B8-47B9-3042-8C34-5AE63A637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0</xdr:colOff>
      <xdr:row>162</xdr:row>
      <xdr:rowOff>0</xdr:rowOff>
    </xdr:from>
    <xdr:to>
      <xdr:col>15</xdr:col>
      <xdr:colOff>76200</xdr:colOff>
      <xdr:row>177</xdr:row>
      <xdr:rowOff>160020</xdr:rowOff>
    </xdr:to>
    <xdr:graphicFrame macro="">
      <xdr:nvGraphicFramePr>
        <xdr:cNvPr id="25" name="Chart 24">
          <a:extLst>
            <a:ext uri="{FF2B5EF4-FFF2-40B4-BE49-F238E27FC236}">
              <a16:creationId xmlns:a16="http://schemas.microsoft.com/office/drawing/2014/main" id="{DE99D7B6-E322-8C44-93AA-0FE530764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179</xdr:row>
      <xdr:rowOff>0</xdr:rowOff>
    </xdr:from>
    <xdr:to>
      <xdr:col>7</xdr:col>
      <xdr:colOff>76200</xdr:colOff>
      <xdr:row>194</xdr:row>
      <xdr:rowOff>160020</xdr:rowOff>
    </xdr:to>
    <xdr:graphicFrame macro="">
      <xdr:nvGraphicFramePr>
        <xdr:cNvPr id="26" name="Chart 25">
          <a:extLst>
            <a:ext uri="{FF2B5EF4-FFF2-40B4-BE49-F238E27FC236}">
              <a16:creationId xmlns:a16="http://schemas.microsoft.com/office/drawing/2014/main" id="{F6EEF6EB-FD42-AE4F-8913-1B91344CD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0</xdr:colOff>
      <xdr:row>179</xdr:row>
      <xdr:rowOff>0</xdr:rowOff>
    </xdr:from>
    <xdr:to>
      <xdr:col>15</xdr:col>
      <xdr:colOff>76200</xdr:colOff>
      <xdr:row>194</xdr:row>
      <xdr:rowOff>160020</xdr:rowOff>
    </xdr:to>
    <xdr:graphicFrame macro="">
      <xdr:nvGraphicFramePr>
        <xdr:cNvPr id="27" name="Chart 26">
          <a:extLst>
            <a:ext uri="{FF2B5EF4-FFF2-40B4-BE49-F238E27FC236}">
              <a16:creationId xmlns:a16="http://schemas.microsoft.com/office/drawing/2014/main" id="{AEAAC54F-72E1-4E43-8FB4-ADAFE25FEB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196</xdr:row>
      <xdr:rowOff>0</xdr:rowOff>
    </xdr:from>
    <xdr:to>
      <xdr:col>7</xdr:col>
      <xdr:colOff>76200</xdr:colOff>
      <xdr:row>211</xdr:row>
      <xdr:rowOff>160020</xdr:rowOff>
    </xdr:to>
    <xdr:graphicFrame macro="">
      <xdr:nvGraphicFramePr>
        <xdr:cNvPr id="28" name="Chart 27">
          <a:extLst>
            <a:ext uri="{FF2B5EF4-FFF2-40B4-BE49-F238E27FC236}">
              <a16:creationId xmlns:a16="http://schemas.microsoft.com/office/drawing/2014/main" id="{1A45859A-2536-1944-8D71-FA236D9F14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9</xdr:col>
      <xdr:colOff>0</xdr:colOff>
      <xdr:row>196</xdr:row>
      <xdr:rowOff>0</xdr:rowOff>
    </xdr:from>
    <xdr:to>
      <xdr:col>15</xdr:col>
      <xdr:colOff>76200</xdr:colOff>
      <xdr:row>211</xdr:row>
      <xdr:rowOff>160020</xdr:rowOff>
    </xdr:to>
    <xdr:graphicFrame macro="">
      <xdr:nvGraphicFramePr>
        <xdr:cNvPr id="29" name="Chart 28">
          <a:extLst>
            <a:ext uri="{FF2B5EF4-FFF2-40B4-BE49-F238E27FC236}">
              <a16:creationId xmlns:a16="http://schemas.microsoft.com/office/drawing/2014/main" id="{74527F3C-0928-EE46-A5C2-B6613037AA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213</xdr:row>
      <xdr:rowOff>0</xdr:rowOff>
    </xdr:from>
    <xdr:to>
      <xdr:col>7</xdr:col>
      <xdr:colOff>76200</xdr:colOff>
      <xdr:row>228</xdr:row>
      <xdr:rowOff>160020</xdr:rowOff>
    </xdr:to>
    <xdr:graphicFrame macro="">
      <xdr:nvGraphicFramePr>
        <xdr:cNvPr id="30" name="Chart 29">
          <a:extLst>
            <a:ext uri="{FF2B5EF4-FFF2-40B4-BE49-F238E27FC236}">
              <a16:creationId xmlns:a16="http://schemas.microsoft.com/office/drawing/2014/main" id="{8F18B4EA-0223-4247-9EDF-6A33E9398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9</xdr:col>
      <xdr:colOff>0</xdr:colOff>
      <xdr:row>213</xdr:row>
      <xdr:rowOff>0</xdr:rowOff>
    </xdr:from>
    <xdr:to>
      <xdr:col>15</xdr:col>
      <xdr:colOff>76200</xdr:colOff>
      <xdr:row>228</xdr:row>
      <xdr:rowOff>160020</xdr:rowOff>
    </xdr:to>
    <xdr:graphicFrame macro="">
      <xdr:nvGraphicFramePr>
        <xdr:cNvPr id="31" name="Chart 30">
          <a:extLst>
            <a:ext uri="{FF2B5EF4-FFF2-40B4-BE49-F238E27FC236}">
              <a16:creationId xmlns:a16="http://schemas.microsoft.com/office/drawing/2014/main" id="{DB5C368A-55C4-5744-897F-5F7C1E1DB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230</xdr:row>
      <xdr:rowOff>0</xdr:rowOff>
    </xdr:from>
    <xdr:to>
      <xdr:col>7</xdr:col>
      <xdr:colOff>76200</xdr:colOff>
      <xdr:row>245</xdr:row>
      <xdr:rowOff>160020</xdr:rowOff>
    </xdr:to>
    <xdr:graphicFrame macro="">
      <xdr:nvGraphicFramePr>
        <xdr:cNvPr id="32" name="Chart 31">
          <a:extLst>
            <a:ext uri="{FF2B5EF4-FFF2-40B4-BE49-F238E27FC236}">
              <a16:creationId xmlns:a16="http://schemas.microsoft.com/office/drawing/2014/main" id="{EDF2BCC4-DC87-3D4C-AA20-47877EF6A0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9</xdr:col>
      <xdr:colOff>0</xdr:colOff>
      <xdr:row>230</xdr:row>
      <xdr:rowOff>0</xdr:rowOff>
    </xdr:from>
    <xdr:to>
      <xdr:col>15</xdr:col>
      <xdr:colOff>76200</xdr:colOff>
      <xdr:row>245</xdr:row>
      <xdr:rowOff>160020</xdr:rowOff>
    </xdr:to>
    <xdr:graphicFrame macro="">
      <xdr:nvGraphicFramePr>
        <xdr:cNvPr id="33" name="Chart 32">
          <a:extLst>
            <a:ext uri="{FF2B5EF4-FFF2-40B4-BE49-F238E27FC236}">
              <a16:creationId xmlns:a16="http://schemas.microsoft.com/office/drawing/2014/main" id="{E0E5D93E-3DAC-C54E-94DA-4DC28C8D5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247</xdr:row>
      <xdr:rowOff>0</xdr:rowOff>
    </xdr:from>
    <xdr:to>
      <xdr:col>7</xdr:col>
      <xdr:colOff>76200</xdr:colOff>
      <xdr:row>262</xdr:row>
      <xdr:rowOff>160020</xdr:rowOff>
    </xdr:to>
    <xdr:graphicFrame macro="">
      <xdr:nvGraphicFramePr>
        <xdr:cNvPr id="34" name="Chart 33">
          <a:extLst>
            <a:ext uri="{FF2B5EF4-FFF2-40B4-BE49-F238E27FC236}">
              <a16:creationId xmlns:a16="http://schemas.microsoft.com/office/drawing/2014/main" id="{EADB4DF3-B374-214D-A737-9EF502D22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9</xdr:col>
      <xdr:colOff>0</xdr:colOff>
      <xdr:row>247</xdr:row>
      <xdr:rowOff>0</xdr:rowOff>
    </xdr:from>
    <xdr:to>
      <xdr:col>15</xdr:col>
      <xdr:colOff>76200</xdr:colOff>
      <xdr:row>262</xdr:row>
      <xdr:rowOff>160020</xdr:rowOff>
    </xdr:to>
    <xdr:graphicFrame macro="">
      <xdr:nvGraphicFramePr>
        <xdr:cNvPr id="35" name="Chart 34">
          <a:extLst>
            <a:ext uri="{FF2B5EF4-FFF2-40B4-BE49-F238E27FC236}">
              <a16:creationId xmlns:a16="http://schemas.microsoft.com/office/drawing/2014/main" id="{49E531F8-668E-6944-A09C-CD8065CA7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264</xdr:row>
      <xdr:rowOff>0</xdr:rowOff>
    </xdr:from>
    <xdr:to>
      <xdr:col>7</xdr:col>
      <xdr:colOff>76200</xdr:colOff>
      <xdr:row>279</xdr:row>
      <xdr:rowOff>160020</xdr:rowOff>
    </xdr:to>
    <xdr:graphicFrame macro="">
      <xdr:nvGraphicFramePr>
        <xdr:cNvPr id="36" name="Chart 35">
          <a:extLst>
            <a:ext uri="{FF2B5EF4-FFF2-40B4-BE49-F238E27FC236}">
              <a16:creationId xmlns:a16="http://schemas.microsoft.com/office/drawing/2014/main" id="{2550B289-0416-DE4A-8006-373C74DBC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xdr:col>
      <xdr:colOff>0</xdr:colOff>
      <xdr:row>264</xdr:row>
      <xdr:rowOff>0</xdr:rowOff>
    </xdr:from>
    <xdr:to>
      <xdr:col>15</xdr:col>
      <xdr:colOff>76200</xdr:colOff>
      <xdr:row>279</xdr:row>
      <xdr:rowOff>160020</xdr:rowOff>
    </xdr:to>
    <xdr:graphicFrame macro="">
      <xdr:nvGraphicFramePr>
        <xdr:cNvPr id="37" name="Chart 36">
          <a:extLst>
            <a:ext uri="{FF2B5EF4-FFF2-40B4-BE49-F238E27FC236}">
              <a16:creationId xmlns:a16="http://schemas.microsoft.com/office/drawing/2014/main" id="{D38F6EAC-138B-534D-ABD9-6ED800D4EE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ie Cabral" refreshedDate="44041.431527083332" createdVersion="6" refreshedVersion="6" minRefreshableVersion="3" recordCount="527" xr:uid="{E9483121-CA45-D540-99CE-AC0A13A45CBE}">
  <cacheSource type="worksheet">
    <worksheetSource name="Data"/>
  </cacheSource>
  <cacheFields count="22">
    <cacheField name="Division" numFmtId="0">
      <sharedItems/>
    </cacheField>
    <cacheField name="Department" numFmtId="0">
      <sharedItems/>
    </cacheField>
    <cacheField name="Section Term" numFmtId="0">
      <sharedItems count="10">
        <s v="2015FA"/>
        <s v="2016FA"/>
        <s v="2016SP"/>
        <s v="2017FA"/>
        <s v="2017SP"/>
        <s v="2018FA"/>
        <s v="2018SP"/>
        <s v="2019FA"/>
        <s v="2019SP"/>
        <s v="2020SP"/>
      </sharedItems>
    </cacheField>
    <cacheField name="Total FTEF" numFmtId="164">
      <sharedItems containsSemiMixedTypes="0" containsString="0" containsNumber="1" minValue="0" maxValue="25.016900000000014" count="345">
        <n v="3.2671000000000006"/>
        <n v="0.4"/>
        <n v="4.2663000000000002"/>
        <n v="0.33329999999999999"/>
        <n v="5.2663000000000002"/>
        <n v="4.4000000000000012"/>
        <n v="17.200500000000012"/>
        <n v="16.499299999999995"/>
        <n v="1"/>
        <n v="4.4802"/>
        <n v="1.4"/>
        <n v="0.8"/>
        <n v="3.4833000000000003"/>
        <n v="1.9999999999999998"/>
        <n v="3.8662999999999998"/>
        <n v="0.2"/>
        <n v="8.4420000000000002"/>
        <n v="2.6667000000000005"/>
        <n v="2.35"/>
        <n v="2.4668999999999999"/>
        <n v="5.6604000000000001"/>
        <n v="1.7516"/>
        <n v="1.8664999999999998"/>
        <n v="3.8129000000000008"/>
        <n v="5.5104999999999995"/>
        <n v="1.0499999999999998"/>
        <n v="0.26669999999999999"/>
        <n v="0.35"/>
        <n v="1.2141999999999999"/>
        <n v="2.5824000000000003"/>
        <n v="4.0216000000000003"/>
        <n v="0.8327"/>
        <n v="0.99620000000000009"/>
        <n v="2.4186000000000001"/>
        <n v="3.3334000000000006"/>
        <n v="0"/>
        <n v="0.29430000000000001"/>
        <n v="6.6699999999999995E-2"/>
        <n v="0.9"/>
        <n v="8.5667000000000044"/>
        <n v="4.8000999999999996"/>
        <n v="1.4499999999999997"/>
        <n v="0.95"/>
        <n v="0.55000000000000004"/>
        <n v="20.516599999999997"/>
        <n v="0.75000000000000011"/>
        <n v="2.4335"/>
        <n v="3.3338000000000001"/>
        <n v="0.60000000000000009"/>
        <n v="5.1328999999999994"/>
        <n v="5.6663000000000014"/>
        <n v="17.266600000000007"/>
        <n v="20.582699999999988"/>
        <n v="0.99990000000000001"/>
        <n v="4.4000000000000004"/>
        <n v="1.4000000000000001"/>
        <n v="5.3270000000000026"/>
        <n v="0.53339999999999999"/>
        <n v="1.5999999999999999"/>
        <n v="3.7083000000000013"/>
        <n v="1.7999999999999998"/>
        <n v="7.9670999999999994"/>
        <n v="3.6834000000000011"/>
        <n v="2.8"/>
        <n v="2.5336000000000003"/>
        <n v="5.9456999999999995"/>
        <n v="1.8291999999999997"/>
        <n v="4.3981000000000012"/>
        <n v="6.0662000000000003"/>
        <n v="2.1"/>
        <n v="0.4667"/>
        <n v="0.7"/>
        <n v="1.0385"/>
        <n v="2.2664"/>
        <n v="3.8318000000000008"/>
        <n v="1.0982000000000001"/>
        <n v="0.93079999999999996"/>
        <n v="0.63329999999999997"/>
        <n v="2.6045000000000003"/>
        <n v="4.3667000000000016"/>
        <n v="0.1089"/>
        <n v="0.89999999999999991"/>
        <n v="9.6834000000000024"/>
        <n v="5.3000999999999996"/>
        <n v="0.95000000000000018"/>
        <n v="25.016900000000014"/>
        <n v="0.75"/>
        <n v="3.2669000000000001"/>
        <n v="3.8005000000000004"/>
        <n v="4.9329000000000001"/>
        <n v="6.0663000000000009"/>
        <n v="6.4000000000000021"/>
        <n v="17.383800000000008"/>
        <n v="18.532599999999992"/>
        <n v="0.66659999999999997"/>
        <n v="5.200000000000002"/>
        <n v="1.2"/>
        <n v="4.9578000000000007"/>
        <n v="4.2833000000000006"/>
        <n v="2.4"/>
        <n v="7.7837000000000005"/>
        <n v="4.1500000000000012"/>
        <n v="2.75"/>
        <n v="2.2168999999999999"/>
        <n v="5.9058999999999999"/>
        <n v="1.1979"/>
        <n v="1.6664999999999999"/>
        <n v="4.289200000000001"/>
        <n v="7.5303999999999993"/>
        <n v="1.75"/>
        <n v="1.0655000000000001"/>
        <n v="2.5427"/>
        <n v="3.569700000000001"/>
        <n v="1.0218"/>
        <n v="1.0654000000000001"/>
        <n v="0.7833"/>
        <n v="2.6404000000000005"/>
        <n v="4.0002000000000013"/>
        <n v="0.35970000000000002"/>
        <n v="9.7667000000000055"/>
        <n v="1.8166"/>
        <n v="1.1500000000000001"/>
        <n v="22.149899999999999"/>
        <n v="2.8502000000000001"/>
        <n v="2.5337000000000001"/>
        <n v="6.0662000000000011"/>
        <n v="5.8662999999999998"/>
        <n v="14.533300000000008"/>
        <n v="21.916599999999985"/>
        <n v="4.6000000000000005"/>
        <n v="5.3161000000000014"/>
        <n v="3.3083000000000005"/>
        <n v="7.692099999999999"/>
        <n v="3.9500000000000006"/>
        <n v="2.8000000000000003"/>
        <n v="3.0670000000000002"/>
        <n v="5.4392999999999994"/>
        <n v="1.958"/>
        <n v="1.7997999999999998"/>
        <n v="4.8238000000000021"/>
        <n v="7.4160999999999984"/>
        <n v="2.4500000000000002"/>
        <n v="1.1827999999999999"/>
        <n v="2.2664000000000004"/>
        <n v="3.9555000000000007"/>
        <n v="0.81089999999999995"/>
        <n v="2.3936000000000002"/>
        <n v="4.2998000000000021"/>
        <n v="0.13339999999999999"/>
        <n v="0.32700000000000001"/>
        <n v="0.2833"/>
        <n v="10.283399999999997"/>
        <n v="5.4500999999999991"/>
        <n v="2"/>
        <n v="23.8003"/>
        <n v="2.9337000000000004"/>
        <n v="5.2662000000000013"/>
        <n v="5.1997"/>
        <n v="17.150100000000009"/>
        <n v="22.115999999999993"/>
        <n v="5.0000000000000018"/>
        <n v="5.0098000000000011"/>
        <n v="4.5083000000000011"/>
        <n v="4.1996000000000002"/>
        <n v="7.6338999999999988"/>
        <n v="3.9500000000000011"/>
        <n v="3.3000000000000007"/>
        <n v="2.7336000000000005"/>
        <n v="6.4193000000000007"/>
        <n v="1.9765999999999997"/>
        <n v="5.0238000000000014"/>
        <n v="6.8046999999999986"/>
        <n v="1.6"/>
        <n v="1.7039999999999997"/>
        <n v="2.2049000000000003"/>
        <n v="3.4273000000000007"/>
        <n v="1.0435999999999999"/>
        <n v="0.87630000000000008"/>
        <n v="2.3858999999999999"/>
        <n v="0.1308"/>
        <n v="9.833400000000001"/>
        <n v="2.0165999999999999"/>
        <n v="23.358599999999996"/>
        <n v="2.4002999999999997"/>
        <n v="7.1328000000000022"/>
        <n v="5.4663000000000004"/>
        <n v="3.8000000000000007"/>
        <n v="12.333500000000001"/>
        <n v="18.699999999999989"/>
        <n v="3.8000000000000012"/>
        <n v="5.5379000000000014"/>
        <n v="2.9083000000000001"/>
        <n v="2.8663999999999996"/>
        <n v="7.2671000000000001"/>
        <n v="4.1000000000000014"/>
        <n v="2.4108999999999998"/>
        <n v="2.6669000000000005"/>
        <n v="5.2796000000000003"/>
        <n v="2.2051000000000003"/>
        <n v="1.6665000000000001"/>
        <n v="5.1058000000000021"/>
        <n v="6.0662999999999991"/>
        <n v="2.4499999999999993"/>
        <n v="1.2775999999999998"/>
        <n v="2.5497000000000005"/>
        <n v="2.5204"/>
        <n v="1.0546"/>
        <n v="4.1663000000000014"/>
        <n v="0.93740000000000001"/>
        <n v="9.7334000000000032"/>
        <n v="4.9500999999999999"/>
        <n v="2.2833000000000001"/>
        <n v="19.708600000000004"/>
        <n v="2.7337000000000002"/>
        <n v="7.2661000000000024"/>
        <n v="5.5997000000000003"/>
        <n v="5.8000000000000025"/>
        <n v="13.766700000000002"/>
        <n v="21.549899999999983"/>
        <n v="5.2000000000000011"/>
        <n v="5.4713000000000012"/>
        <n v="3.975000000000001"/>
        <n v="7.0005999999999977"/>
        <n v="4.4333000000000009"/>
        <n v="3.3000000000000003"/>
        <n v="5.6084000000000005"/>
        <n v="2.0688999999999997"/>
        <n v="5.2020000000000017"/>
        <n v="6.2489999999999997"/>
        <n v="0.9879"/>
        <n v="2.2812000000000001"/>
        <n v="3.1331000000000007"/>
        <n v="0.86540000000000017"/>
        <n v="0.43330000000000002"/>
        <n v="2.0076999999999998"/>
        <n v="3.1335000000000006"/>
        <n v="0.59950000000000003"/>
        <n v="0.90000000000000013"/>
        <n v="10.683400000000006"/>
        <n v="5.4500999999999999"/>
        <n v="2.9165999999999999"/>
        <n v="0.95000000000000007"/>
        <n v="20.808600000000002"/>
        <n v="2.1335999999999999"/>
        <n v="0.70979999999999999"/>
        <n v="6.7995000000000001"/>
        <n v="5.317400000000001"/>
        <n v="12.700399999999997"/>
        <n v="14.349999999999993"/>
        <n v="1.2000000000000002"/>
        <n v="5.6381000000000014"/>
        <n v="0.80010000000000003"/>
        <n v="3.4429999999999996"/>
        <n v="2.5330999999999997"/>
        <n v="8.5353000000000012"/>
        <n v="3.7530000000000001"/>
        <n v="3.1941999999999999"/>
        <n v="2.8668999999999998"/>
        <n v="4.8964999999999996"/>
        <n v="2.4700000000000002"/>
        <n v="2.2115999999999998"/>
        <n v="3.1881999999999997"/>
        <n v="5.7144000000000013"/>
        <n v="6.5962000000000005"/>
        <n v="2.6355000000000004"/>
        <n v="1.506"/>
        <n v="1.2545999999999999"/>
        <n v="2.2558000000000002"/>
        <n v="2.6013000000000002"/>
        <n v="0.81090000000000007"/>
        <n v="1.0109000000000001"/>
        <n v="3.1332"/>
        <n v="1.7112999999999998"/>
        <n v="0.95300000000000007"/>
        <n v="10.227499999999999"/>
        <n v="5.2236000000000002"/>
        <n v="2.9923000000000002"/>
        <n v="0.3765"/>
        <n v="15.980700000000004"/>
        <n v="0.77649999999999997"/>
        <n v="2.9689999999999999"/>
        <n v="2.2002999999999999"/>
        <n v="7.4661000000000044"/>
        <n v="6.3330000000000002"/>
        <n v="5.0000000000000009"/>
        <n v="12.866900000000003"/>
        <n v="14.449999999999992"/>
        <n v="4.4187000000000021"/>
        <n v="3.375"/>
        <n v="3.1996999999999995"/>
        <n v="6.6173999999999999"/>
        <n v="5.0333000000000014"/>
        <n v="3.6941999999999999"/>
        <n v="2.6668999999999996"/>
        <n v="4.6006999999999998"/>
        <n v="2.1917"/>
        <n v="2.5859000000000001"/>
        <n v="6.0783000000000014"/>
        <n v="6.1932"/>
        <n v="1.3160999999999998"/>
        <n v="2.5318000000000005"/>
        <n v="3.9036000000000004"/>
        <n v="0.89810000000000001"/>
        <n v="3.1001000000000003"/>
        <n v="1.1335999999999999"/>
        <n v="0.70000000000000007"/>
        <n v="10.583400000000001"/>
        <n v="4.8001000000000005"/>
        <n v="2.8333000000000004"/>
        <n v="0.5"/>
        <n v="17.842000000000002"/>
        <n v="2.8670000000000004"/>
        <n v="7.5328000000000035"/>
        <n v="5.7804000000000011"/>
        <n v="4.8000000000000016"/>
        <n v="11.250300000000003"/>
        <n v="14.508799999999992"/>
        <n v="4.9157000000000011"/>
        <n v="4.3097000000000012"/>
        <n v="7.6275000000000004"/>
        <n v="4.8863000000000021"/>
        <n v="3.9269000000000007"/>
        <n v="2.4001999999999999"/>
        <n v="5.0506000000000002"/>
        <n v="2.7664"/>
        <n v="2.0430000000000001"/>
        <n v="2.4318000000000004"/>
        <n v="6.8029000000000028"/>
        <n v="6.1130000000000004"/>
        <n v="2.6355"/>
        <n v="2.1999999999999997"/>
        <n v="1.7443999999999997"/>
        <n v="2.7765000000000004"/>
        <n v="3.5859000000000005"/>
        <n v="0.96599999999999997"/>
        <n v="0.86540000000000006"/>
        <n v="1.0627"/>
        <n v="2.2000000000000006"/>
        <n v="2.6814000000000004"/>
        <n v="12.239399999999998"/>
        <n v="6.3294000000000006"/>
        <n v="3.5688000000000004"/>
        <n v="16.380700000000001"/>
        <n v="0.57650000000000001"/>
        <n v="3.4121999999999999"/>
      </sharedItems>
    </cacheField>
    <cacheField name="FT FTEF/Total FTEF" numFmtId="9">
      <sharedItems containsMixedTypes="1" containsNumber="1" minValue="0" maxValue="1"/>
    </cacheField>
    <cacheField name="FT Load" numFmtId="164">
      <sharedItems containsSemiMixedTypes="0" containsString="0" containsNumber="1" minValue="0" maxValue="8.7885000000000044"/>
    </cacheField>
    <cacheField name="Load Cushion" numFmtId="164">
      <sharedItems containsSemiMixedTypes="0" containsString="0" containsNumber="1" minValue="0" maxValue="18.758400000000002"/>
    </cacheField>
    <cacheField name="FTES" numFmtId="164">
      <sharedItems containsSemiMixedTypes="0" containsString="0" containsNumber="1" minValue="0.1666665" maxValue="422.72123690000001"/>
    </cacheField>
    <cacheField name="WSCH" numFmtId="164">
      <sharedItems containsSemiMixedTypes="0" containsString="0" containsNumber="1" minValue="4.9999950000000002" maxValue="12681.637107"/>
    </cacheField>
    <cacheField name="WSCH/FTEF" numFmtId="164">
      <sharedItems containsString="0" containsBlank="1" containsNumber="1" minValue="16.989449541284401" maxValue="832.49999999999989"/>
    </cacheField>
    <cacheField name="Fill Rate" numFmtId="9">
      <sharedItems containsSemiMixedTypes="0" containsString="0" containsNumber="1" minValue="8.3333333333333329E-2" maxValue="1.3"/>
    </cacheField>
    <cacheField name="Enrollment" numFmtId="3">
      <sharedItems containsSemiMixedTypes="0" containsString="0" containsNumber="1" containsInteger="1" minValue="4" maxValue="3113"/>
    </cacheField>
    <cacheField name="Capacity" numFmtId="3">
      <sharedItems containsSemiMixedTypes="0" containsString="0" containsNumber="1" containsInteger="1" minValue="20" maxValue="3945"/>
    </cacheField>
    <cacheField name="Sections" numFmtId="3">
      <sharedItems containsSemiMixedTypes="0" containsString="0" containsNumber="1" containsInteger="1" minValue="1" maxValue="93"/>
    </cacheField>
    <cacheField name="Year" numFmtId="1">
      <sharedItems containsSemiMixedTypes="0" containsString="0" containsNumber="1" containsInteger="1" minValue="2015" maxValue="2020" count="6">
        <n v="2015"/>
        <n v="2016"/>
        <n v="2017"/>
        <n v="2018"/>
        <n v="2019"/>
        <n v="2020"/>
      </sharedItems>
    </cacheField>
    <cacheField name="Term" numFmtId="3">
      <sharedItems count="2">
        <s v="Fall"/>
        <s v="Spring"/>
      </sharedItems>
    </cacheField>
    <cacheField name="Current Full-Time Faculty Count" numFmtId="3">
      <sharedItems containsNonDate="0" containsString="0" containsBlank="1"/>
    </cacheField>
    <cacheField name="Faculty Request" numFmtId="3">
      <sharedItems containsNonDate="0" containsString="0" containsBlank="1"/>
    </cacheField>
    <cacheField name="Dept Faculty Request" numFmtId="3">
      <sharedItems containsBlank="1" count="68">
        <s v="American Sign Language"/>
        <s v="Anthropology"/>
        <s v="Arabic"/>
        <s v="Aramaic"/>
        <s v="Art"/>
        <s v="Communication"/>
        <s v="English"/>
        <s v="English As a Second Language"/>
        <s v="French"/>
        <s v="History"/>
        <s v="Humanities"/>
        <s v="Music"/>
        <s v="Native American Languages"/>
        <s v="Philosophy"/>
        <s v="Political Science"/>
        <s v="Psychology"/>
        <s v="Religious Studies"/>
        <s v="Social Work"/>
        <s v="Sociology"/>
        <s v="Spanish"/>
        <s v="Theater Arts"/>
        <s v="Exercise Science"/>
        <s v="Health Education"/>
        <s v="Business (excludes Accounting)"/>
        <s v="Accounting"/>
        <s v="Automotive"/>
        <s v="Business Office Technology"/>
        <s v="CADD Technology"/>
        <s v="Child Development"/>
        <s v="Computer &amp; Information Science"/>
        <s v="Computer Science"/>
        <s v="Economics"/>
        <s v="Education"/>
        <s v="Electronics Technology"/>
        <s v="Environmental Hlth/ Safety Mgt"/>
        <s v="Graphic Design"/>
        <s v="Ornamental Horticulture"/>
        <s v="Paralegal Studies"/>
        <s v="Real Estate"/>
        <s v="Water/Wastewater"/>
        <s v="Counseling"/>
        <s v="Personal Dev Special Services"/>
        <s v="Work Experience"/>
        <s v="Library Information Resources"/>
        <s v="Astronomy"/>
        <s v="Biology"/>
        <s v="Chemistry"/>
        <s v="Engineering"/>
        <s v="Geography"/>
        <s v="Geology"/>
        <s v="Math"/>
        <s v="Oceanography"/>
        <s v="Physics"/>
        <s v="Surveying"/>
        <s v="Independent Studies"/>
        <s v="Science"/>
        <s v="Nutrition"/>
        <s v="Center for Water Studies"/>
        <m u="1"/>
        <s v="Business/Accounting" u="1"/>
        <s v="HED/Nutrition" u="1"/>
        <s v="Humanities/Religious Studies" u="1"/>
        <s v="Library" u="1"/>
        <s v="Business" u="1"/>
        <s v="Athletics/Kinesiology" u="1"/>
        <s v="Other" u="1"/>
        <s v="Earth Sciences" u="1"/>
        <s v="Business (not Accounting)" u="1"/>
      </sharedItems>
    </cacheField>
    <cacheField name="FT/FTEF" numFmtId="0" formula="'FT Load'/'Total FTEF'" databaseField="0"/>
    <cacheField name="WSCH/FTEF_Calculated" numFmtId="0" formula="WSCH/'Total FTEF'" databaseField="0"/>
    <cacheField name="Fill Rate_Calculated" numFmtId="0" formula="Enrollment/Capacity" databaseField="0"/>
  </cacheFields>
  <extLst>
    <ext xmlns:x14="http://schemas.microsoft.com/office/spreadsheetml/2009/9/main" uri="{725AE2AE-9491-48be-B2B4-4EB974FC3084}">
      <x14:pivotCacheDefinition pivotCacheId="33319242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7">
  <r>
    <s v="Arts, Humanities &amp; Social Sciences"/>
    <s v="American Sign Language"/>
    <x v="0"/>
    <x v="0"/>
    <n v="0.32652811361758127"/>
    <n v="1.0668"/>
    <n v="2.2002999999999999"/>
    <n v="32.960743899999997"/>
    <n v="988.82231699999988"/>
    <n v="302.66056043586048"/>
    <n v="0.90559440559440563"/>
    <n v="259"/>
    <n v="286"/>
    <n v="13"/>
    <x v="0"/>
    <x v="0"/>
    <m/>
    <m/>
    <x v="0"/>
  </r>
  <r>
    <s v="Arts, Humanities &amp; Social Sciences"/>
    <s v="Anthropology"/>
    <x v="0"/>
    <x v="1"/>
    <n v="0"/>
    <n v="0"/>
    <n v="0.4"/>
    <n v="10"/>
    <n v="300"/>
    <n v="750"/>
    <n v="1"/>
    <n v="100"/>
    <n v="100"/>
    <n v="2"/>
    <x v="0"/>
    <x v="0"/>
    <m/>
    <m/>
    <x v="1"/>
  </r>
  <r>
    <s v="Arts, Humanities &amp; Social Sciences"/>
    <s v="Arabic"/>
    <x v="0"/>
    <x v="2"/>
    <n v="0"/>
    <n v="0"/>
    <n v="4.2663000000000002"/>
    <n v="63.543310599999998"/>
    <n v="1906.2993179999999"/>
    <n v="446.82730187750502"/>
    <n v="1.0177215189873419"/>
    <n v="402"/>
    <n v="395"/>
    <n v="14"/>
    <x v="0"/>
    <x v="0"/>
    <m/>
    <m/>
    <x v="2"/>
  </r>
  <r>
    <s v="Arts, Humanities &amp; Social Sciences"/>
    <s v="Aramaic"/>
    <x v="0"/>
    <x v="3"/>
    <n v="0"/>
    <n v="0"/>
    <n v="0.33329999999999999"/>
    <n v="4.8333313999999996"/>
    <n v="144.99994199999998"/>
    <n v="435.04333033303328"/>
    <n v="0.96666666666666667"/>
    <n v="29"/>
    <n v="30"/>
    <n v="1"/>
    <x v="0"/>
    <x v="0"/>
    <m/>
    <m/>
    <x v="3"/>
  </r>
  <r>
    <s v="Arts, Humanities &amp; Social Sciences"/>
    <s v="Art"/>
    <x v="0"/>
    <x v="4"/>
    <n v="0.31644608168923155"/>
    <n v="1.6665000000000001"/>
    <n v="3.5998000000000006"/>
    <n v="80.720000000000013"/>
    <n v="2421.6000000000004"/>
    <n v="459.82948179936585"/>
    <n v="0.8220689655172414"/>
    <n v="596"/>
    <n v="725"/>
    <n v="19"/>
    <x v="0"/>
    <x v="0"/>
    <m/>
    <m/>
    <x v="4"/>
  </r>
  <r>
    <s v="Arts, Humanities &amp; Social Sciences"/>
    <s v="Communication"/>
    <x v="0"/>
    <x v="5"/>
    <n v="0.49999999999999978"/>
    <n v="2.1999999999999997"/>
    <n v="2.1999999999999997"/>
    <n v="65.903325000000009"/>
    <n v="1977.0997500000003"/>
    <n v="449.3408522727272"/>
    <n v="0.98636363636363633"/>
    <n v="651"/>
    <n v="660"/>
    <n v="22"/>
    <x v="0"/>
    <x v="0"/>
    <m/>
    <m/>
    <x v="5"/>
  </r>
  <r>
    <s v="Arts, Humanities &amp; Social Sciences"/>
    <s v="English"/>
    <x v="0"/>
    <x v="6"/>
    <n v="0.33333333333333309"/>
    <n v="5.7335000000000003"/>
    <n v="11.467000000000006"/>
    <n v="248.35592659999998"/>
    <n v="7450.6777979999988"/>
    <n v="433.16634969913628"/>
    <n v="0.89689195855944748"/>
    <n v="1818"/>
    <n v="2027"/>
    <n v="57"/>
    <x v="0"/>
    <x v="0"/>
    <m/>
    <m/>
    <x v="6"/>
  </r>
  <r>
    <s v="Arts, Humanities &amp; Social Sciences"/>
    <s v="English As a Second Language"/>
    <x v="0"/>
    <x v="7"/>
    <n v="0.11716860715303078"/>
    <n v="1.9332"/>
    <n v="14.566100000000002"/>
    <n v="214.65666299999998"/>
    <n v="6439.6998899999999"/>
    <n v="390.30140005939654"/>
    <n v="1.0652542372881355"/>
    <n v="1257"/>
    <n v="1180"/>
    <n v="48"/>
    <x v="0"/>
    <x v="0"/>
    <m/>
    <m/>
    <x v="7"/>
  </r>
  <r>
    <s v="Arts, Humanities &amp; Social Sciences"/>
    <s v="French"/>
    <x v="0"/>
    <x v="3"/>
    <n v="0"/>
    <n v="0"/>
    <n v="0.33329999999999999"/>
    <n v="4.1666650000000001"/>
    <n v="124.99995"/>
    <n v="375.03735373537359"/>
    <n v="0.83333333333333337"/>
    <n v="25"/>
    <n v="30"/>
    <n v="1"/>
    <x v="0"/>
    <x v="0"/>
    <m/>
    <m/>
    <x v="8"/>
  </r>
  <r>
    <s v="Arts, Humanities &amp; Social Sciences"/>
    <s v="History"/>
    <x v="0"/>
    <x v="5"/>
    <n v="9.0909090909090884E-2"/>
    <n v="0.4"/>
    <n v="4.0000000000000018"/>
    <n v="77.311990999999992"/>
    <n v="2319.3597299999997"/>
    <n v="527.12721136363621"/>
    <n v="0.74903100775193798"/>
    <n v="773"/>
    <n v="1032"/>
    <n v="21"/>
    <x v="0"/>
    <x v="0"/>
    <m/>
    <m/>
    <x v="9"/>
  </r>
  <r>
    <s v="Arts, Humanities &amp; Social Sciences"/>
    <s v="Humanities"/>
    <x v="0"/>
    <x v="8"/>
    <n v="0.60000000000000009"/>
    <n v="0.60000000000000009"/>
    <n v="0.4"/>
    <n v="14.8"/>
    <n v="444"/>
    <n v="444"/>
    <n v="0.77486910994764402"/>
    <n v="148"/>
    <n v="191"/>
    <n v="5"/>
    <x v="0"/>
    <x v="0"/>
    <m/>
    <m/>
    <x v="10"/>
  </r>
  <r>
    <s v="Arts, Humanities &amp; Social Sciences"/>
    <s v="Music"/>
    <x v="0"/>
    <x v="9"/>
    <n v="0.21204410517387615"/>
    <n v="0.95"/>
    <n v="3.5301999999999998"/>
    <n v="50.619997499099995"/>
    <n v="1518.5999249729998"/>
    <n v="344.72893965608819"/>
    <n v="0.5720930232558139"/>
    <n v="492"/>
    <n v="860"/>
    <n v="22"/>
    <x v="0"/>
    <x v="0"/>
    <m/>
    <m/>
    <x v="11"/>
  </r>
  <r>
    <s v="Arts, Humanities &amp; Social Sciences"/>
    <s v="Native American Languages"/>
    <x v="0"/>
    <x v="3"/>
    <n v="0"/>
    <n v="0"/>
    <n v="0.33329999999999999"/>
    <n v="5.2611340000000002"/>
    <n v="157.83402000000001"/>
    <n v="473.54941494149421"/>
    <n v="1.0333333333333334"/>
    <n v="31"/>
    <n v="30"/>
    <n v="1"/>
    <x v="0"/>
    <x v="0"/>
    <m/>
    <m/>
    <x v="12"/>
  </r>
  <r>
    <s v="Arts, Humanities &amp; Social Sciences"/>
    <s v="Philosophy"/>
    <x v="0"/>
    <x v="10"/>
    <n v="0.57142857142857151"/>
    <n v="0.8"/>
    <n v="0.60000000000000009"/>
    <n v="27.71"/>
    <n v="831.30000000000007"/>
    <n v="593.78571428571433"/>
    <n v="0.77464788732394363"/>
    <n v="275"/>
    <n v="355"/>
    <n v="7"/>
    <x v="0"/>
    <x v="0"/>
    <m/>
    <m/>
    <x v="13"/>
  </r>
  <r>
    <s v="Arts, Humanities &amp; Social Sciences"/>
    <s v="Political Science"/>
    <x v="0"/>
    <x v="11"/>
    <n v="0"/>
    <n v="0"/>
    <n v="0.8"/>
    <n v="12.4"/>
    <n v="372"/>
    <n v="465"/>
    <n v="0.8"/>
    <n v="124"/>
    <n v="155"/>
    <n v="4"/>
    <x v="0"/>
    <x v="0"/>
    <m/>
    <m/>
    <x v="14"/>
  </r>
  <r>
    <s v="Arts, Humanities &amp; Social Sciences"/>
    <s v="Psychology"/>
    <x v="0"/>
    <x v="12"/>
    <n v="0.31099819137025236"/>
    <n v="1.0833000000000002"/>
    <n v="2.4"/>
    <n v="75.803331200000002"/>
    <n v="2274.0999360000001"/>
    <n v="652.85790371199721"/>
    <n v="0.85215366705471474"/>
    <n v="732"/>
    <n v="859"/>
    <n v="17"/>
    <x v="0"/>
    <x v="0"/>
    <m/>
    <m/>
    <x v="15"/>
  </r>
  <r>
    <s v="Arts, Humanities &amp; Social Sciences"/>
    <s v="Religious Studies"/>
    <x v="0"/>
    <x v="1"/>
    <n v="0.5"/>
    <n v="0.2"/>
    <n v="0.2"/>
    <n v="5.0999999999999996"/>
    <n v="153"/>
    <n v="382.49999999999994"/>
    <n v="0.72857142857142854"/>
    <n v="51"/>
    <n v="70"/>
    <n v="2"/>
    <x v="0"/>
    <x v="0"/>
    <m/>
    <m/>
    <x v="16"/>
  </r>
  <r>
    <s v="Arts, Humanities &amp; Social Sciences"/>
    <s v="Social Work"/>
    <x v="0"/>
    <x v="1"/>
    <n v="0"/>
    <n v="0"/>
    <n v="0.4"/>
    <n v="9.9"/>
    <n v="297"/>
    <n v="742.5"/>
    <n v="0.99"/>
    <n v="99"/>
    <n v="100"/>
    <n v="2"/>
    <x v="0"/>
    <x v="0"/>
    <m/>
    <m/>
    <x v="17"/>
  </r>
  <r>
    <s v="Arts, Humanities &amp; Social Sciences"/>
    <s v="Sociology"/>
    <x v="0"/>
    <x v="13"/>
    <n v="0.50000000000000011"/>
    <n v="1"/>
    <n v="1"/>
    <n v="40.129999999999995"/>
    <n v="1203.8999999999999"/>
    <n v="601.95000000000005"/>
    <n v="0.81466395112016299"/>
    <n v="400"/>
    <n v="491"/>
    <n v="10"/>
    <x v="0"/>
    <x v="0"/>
    <m/>
    <m/>
    <x v="18"/>
  </r>
  <r>
    <s v="Arts, Humanities &amp; Social Sciences"/>
    <s v="Spanish"/>
    <x v="0"/>
    <x v="14"/>
    <n v="0.17241290122339187"/>
    <n v="0.66659999999999997"/>
    <n v="3.1996999999999995"/>
    <n v="45.986648799999998"/>
    <n v="1379.5994639999999"/>
    <n v="356.82680185189975"/>
    <n v="0.8"/>
    <n v="280"/>
    <n v="350"/>
    <n v="12"/>
    <x v="0"/>
    <x v="0"/>
    <m/>
    <m/>
    <x v="19"/>
  </r>
  <r>
    <s v="Arts, Humanities &amp; Social Sciences"/>
    <s v="Theater Arts"/>
    <x v="0"/>
    <x v="15"/>
    <n v="0"/>
    <n v="0"/>
    <n v="0.2"/>
    <n v="2.5"/>
    <n v="75"/>
    <n v="375"/>
    <n v="0.56818181818181823"/>
    <n v="25"/>
    <n v="44"/>
    <n v="1"/>
    <x v="0"/>
    <x v="0"/>
    <m/>
    <m/>
    <x v="20"/>
  </r>
  <r>
    <s v="Athletics, Kinesiology &amp; Health Ed"/>
    <s v="Exercise Science"/>
    <x v="0"/>
    <x v="16"/>
    <n v="0.31886993603411506"/>
    <n v="2.6918999999999995"/>
    <n v="5.7500999999999998"/>
    <n v="114.0997737225"/>
    <n v="3422.9932116750001"/>
    <n v="405.47183270255869"/>
    <n v="0.59576470588235297"/>
    <n v="1266"/>
    <n v="2125"/>
    <n v="32"/>
    <x v="0"/>
    <x v="0"/>
    <m/>
    <m/>
    <x v="21"/>
  </r>
  <r>
    <s v="Athletics, Kinesiology &amp; Health Ed"/>
    <s v="Health Education"/>
    <x v="0"/>
    <x v="17"/>
    <n v="0.41043236959537993"/>
    <n v="1.0944999999999998"/>
    <n v="1.5721999999999998"/>
    <n v="50.707955699999999"/>
    <n v="1521.2386710000001"/>
    <n v="570.45737090786349"/>
    <n v="0.65239294710327456"/>
    <n v="518"/>
    <n v="794"/>
    <n v="14"/>
    <x v="0"/>
    <x v="0"/>
    <m/>
    <m/>
    <x v="22"/>
  </r>
  <r>
    <s v="Career &amp; Technical Education"/>
    <s v="Business (excludes Accounting)"/>
    <x v="0"/>
    <x v="18"/>
    <n v="0.85106382978723394"/>
    <n v="1.9999999999999998"/>
    <n v="0.35"/>
    <n v="43.800000000000004"/>
    <n v="1314.0000000000002"/>
    <n v="559.14893617021278"/>
    <n v="0.85048543689320388"/>
    <n v="438"/>
    <n v="515"/>
    <n v="11"/>
    <x v="0"/>
    <x v="0"/>
    <m/>
    <m/>
    <x v="23"/>
  </r>
  <r>
    <s v="Career &amp; Technical Education"/>
    <s v="Accounting"/>
    <x v="0"/>
    <x v="19"/>
    <n v="0.48648100855324494"/>
    <n v="1.2000999999999999"/>
    <n v="1.2667999999999999"/>
    <n v="53.693322099999996"/>
    <n v="1610.7996629999998"/>
    <n v="652.96512343426969"/>
    <n v="0.86298568507157469"/>
    <n v="422"/>
    <n v="489"/>
    <n v="10"/>
    <x v="0"/>
    <x v="0"/>
    <m/>
    <m/>
    <x v="24"/>
  </r>
  <r>
    <s v="Career &amp; Technical Education"/>
    <s v="Automotive"/>
    <x v="0"/>
    <x v="20"/>
    <n v="0.37689915907003035"/>
    <n v="2.1334"/>
    <n v="3.5270000000000001"/>
    <n v="81.758549900000006"/>
    <n v="2452.7564970000003"/>
    <n v="433.31858119567522"/>
    <n v="0.74224806201550386"/>
    <n v="383"/>
    <n v="516"/>
    <n v="17"/>
    <x v="0"/>
    <x v="0"/>
    <m/>
    <m/>
    <x v="25"/>
  </r>
  <r>
    <s v="Career &amp; Technical Education"/>
    <s v="Business Office Technology"/>
    <x v="0"/>
    <x v="21"/>
    <n v="0.18548755423612695"/>
    <n v="0.32489999999999997"/>
    <n v="1.4266999999999999"/>
    <n v="19.547237999800004"/>
    <n v="586.41713999400008"/>
    <n v="334.78941538821653"/>
    <n v="0.59917355371900827"/>
    <n v="435"/>
    <n v="726"/>
    <n v="15"/>
    <x v="0"/>
    <x v="0"/>
    <m/>
    <m/>
    <x v="26"/>
  </r>
  <r>
    <s v="Career &amp; Technical Education"/>
    <s v="CADD Technology"/>
    <x v="0"/>
    <x v="22"/>
    <n v="0.35713903027055988"/>
    <n v="0.66659999999999997"/>
    <n v="1.1999"/>
    <n v="17.34"/>
    <n v="520.20000000000005"/>
    <n v="278.70345566568449"/>
    <n v="0.60897435897435892"/>
    <n v="95"/>
    <n v="156"/>
    <n v="6"/>
    <x v="0"/>
    <x v="0"/>
    <m/>
    <m/>
    <x v="27"/>
  </r>
  <r>
    <s v="Career &amp; Technical Education"/>
    <s v="Child Development"/>
    <x v="0"/>
    <x v="23"/>
    <n v="0.20981405229615249"/>
    <n v="0.8"/>
    <n v="3.0128999999999997"/>
    <n v="62.806664397999995"/>
    <n v="1884.1999319399999"/>
    <n v="494.16452882058258"/>
    <n v="0.86876640419947504"/>
    <n v="662"/>
    <n v="762"/>
    <n v="21"/>
    <x v="0"/>
    <x v="0"/>
    <m/>
    <m/>
    <x v="28"/>
  </r>
  <r>
    <s v="Career &amp; Technical Education"/>
    <s v="Computer &amp; Information Science"/>
    <x v="0"/>
    <x v="24"/>
    <n v="0.5111151438163507"/>
    <n v="2.8165000000000004"/>
    <n v="2.6940000000000004"/>
    <n v="83.399992056400009"/>
    <n v="2501.9997616920004"/>
    <n v="454.04223966826976"/>
    <n v="0.57301980198019797"/>
    <n v="463"/>
    <n v="808"/>
    <n v="20"/>
    <x v="0"/>
    <x v="0"/>
    <m/>
    <m/>
    <x v="29"/>
  </r>
  <r>
    <s v="Career &amp; Technical Education"/>
    <s v="Computer Science"/>
    <x v="0"/>
    <x v="25"/>
    <n v="0"/>
    <n v="0"/>
    <n v="1.0499999999999998"/>
    <n v="21"/>
    <n v="630"/>
    <n v="600.00000000000011"/>
    <n v="0.9178082191780822"/>
    <n v="134"/>
    <n v="146"/>
    <n v="4"/>
    <x v="0"/>
    <x v="0"/>
    <m/>
    <m/>
    <x v="30"/>
  </r>
  <r>
    <s v="Career &amp; Technical Education"/>
    <s v="Economics"/>
    <x v="0"/>
    <x v="10"/>
    <n v="0.28571428571428575"/>
    <n v="0.4"/>
    <n v="1"/>
    <n v="27.500000000000004"/>
    <n v="825.00000000000011"/>
    <n v="589.28571428571433"/>
    <n v="0.83586626139817632"/>
    <n v="275"/>
    <n v="329"/>
    <n v="6"/>
    <x v="0"/>
    <x v="0"/>
    <m/>
    <m/>
    <x v="31"/>
  </r>
  <r>
    <s v="Career &amp; Technical Education"/>
    <s v="Education"/>
    <x v="0"/>
    <x v="26"/>
    <n v="0.25009373828271464"/>
    <n v="6.6699999999999995E-2"/>
    <n v="0.2"/>
    <n v="3.5622659999999997"/>
    <n v="106.86797999999999"/>
    <n v="400.7048368953881"/>
    <n v="0.6"/>
    <n v="51"/>
    <n v="85"/>
    <n v="2"/>
    <x v="0"/>
    <x v="0"/>
    <m/>
    <m/>
    <x v="32"/>
  </r>
  <r>
    <s v="Career &amp; Technical Education"/>
    <s v="Electronics Technology"/>
    <x v="0"/>
    <x v="27"/>
    <n v="1"/>
    <n v="0.35"/>
    <n v="0"/>
    <n v="5.4"/>
    <n v="162"/>
    <n v="462.85714285714289"/>
    <n v="1.125"/>
    <n v="27"/>
    <n v="24"/>
    <n v="1"/>
    <x v="0"/>
    <x v="0"/>
    <m/>
    <m/>
    <x v="33"/>
  </r>
  <r>
    <s v="Career &amp; Technical Education"/>
    <s v="Environmental Hlth/ Safety Mgt"/>
    <x v="0"/>
    <x v="28"/>
    <n v="0"/>
    <n v="0"/>
    <n v="1.2141999999999999"/>
    <n v="14.5433319"/>
    <n v="436.29995700000001"/>
    <n v="359.33121149728214"/>
    <n v="0.44954128440366975"/>
    <n v="98"/>
    <n v="218"/>
    <n v="5"/>
    <x v="0"/>
    <x v="0"/>
    <m/>
    <m/>
    <x v="34"/>
  </r>
  <r>
    <s v="Career &amp; Technical Education"/>
    <s v="Graphic Design"/>
    <x v="0"/>
    <x v="29"/>
    <n v="0.32911245353159846"/>
    <n v="0.84989999999999999"/>
    <n v="1.7324999999999999"/>
    <n v="33.733319899999998"/>
    <n v="1011.999597"/>
    <n v="391.88336315055756"/>
    <n v="0.65161290322580645"/>
    <n v="202"/>
    <n v="310"/>
    <n v="10"/>
    <x v="0"/>
    <x v="0"/>
    <m/>
    <m/>
    <x v="35"/>
  </r>
  <r>
    <s v="Career &amp; Technical Education"/>
    <s v="Ornamental Horticulture"/>
    <x v="0"/>
    <x v="30"/>
    <n v="0.20720608712950067"/>
    <n v="0.83329999999999993"/>
    <n v="3.1883000000000004"/>
    <n v="33.507315613099991"/>
    <n v="1005.2194683929997"/>
    <n v="249.95510950691258"/>
    <n v="0.47641509433962265"/>
    <n v="303"/>
    <n v="636"/>
    <n v="19"/>
    <x v="0"/>
    <x v="0"/>
    <m/>
    <m/>
    <x v="36"/>
  </r>
  <r>
    <s v="Career &amp; Technical Education"/>
    <s v="Paralegal Studies"/>
    <x v="0"/>
    <x v="31"/>
    <n v="0"/>
    <n v="0"/>
    <n v="0.83269999999999988"/>
    <n v="11.5733333"/>
    <n v="347.19999899999999"/>
    <n v="416.95688603338539"/>
    <n v="0.58947368421052626"/>
    <n v="112"/>
    <n v="190"/>
    <n v="5"/>
    <x v="0"/>
    <x v="0"/>
    <m/>
    <m/>
    <x v="37"/>
  </r>
  <r>
    <s v="Career &amp; Technical Education"/>
    <s v="Real Estate"/>
    <x v="0"/>
    <x v="32"/>
    <n v="0"/>
    <n v="0"/>
    <n v="0.99620000000000009"/>
    <n v="16.303333000000002"/>
    <n v="489.09999000000005"/>
    <n v="490.96565950612336"/>
    <n v="0.75454545454545452"/>
    <n v="166"/>
    <n v="220"/>
    <n v="5"/>
    <x v="0"/>
    <x v="0"/>
    <m/>
    <m/>
    <x v="38"/>
  </r>
  <r>
    <s v="Career &amp; Technical Education"/>
    <s v="Water/Wastewater"/>
    <x v="0"/>
    <x v="33"/>
    <n v="0.3307698668651286"/>
    <n v="0.8"/>
    <n v="1.6185999999999998"/>
    <n v="31.116699300000001"/>
    <n v="933.50097900000003"/>
    <n v="385.96749317787146"/>
    <n v="0.5716911764705882"/>
    <n v="311"/>
    <n v="544"/>
    <n v="13"/>
    <x v="0"/>
    <x v="0"/>
    <m/>
    <m/>
    <x v="39"/>
  </r>
  <r>
    <s v="Counseling"/>
    <s v="Counseling"/>
    <x v="0"/>
    <x v="34"/>
    <n v="0"/>
    <n v="0"/>
    <n v="3.3333999999999997"/>
    <n v="64.940451999999993"/>
    <n v="1948.2135599999997"/>
    <n v="584.45237895242087"/>
    <n v="0.9761194029850746"/>
    <n v="654"/>
    <n v="670"/>
    <n v="18"/>
    <x v="0"/>
    <x v="0"/>
    <m/>
    <m/>
    <x v="40"/>
  </r>
  <r>
    <s v="Counseling"/>
    <s v="Personal Dev Special Services"/>
    <x v="0"/>
    <x v="35"/>
    <e v="#NUM!"/>
    <n v="0"/>
    <n v="0"/>
    <n v="0.7333326"/>
    <n v="21.999977999999999"/>
    <m/>
    <n v="0.52380952380952384"/>
    <n v="22"/>
    <n v="42"/>
    <n v="1"/>
    <x v="0"/>
    <x v="0"/>
    <m/>
    <m/>
    <x v="41"/>
  </r>
  <r>
    <s v="Counseling"/>
    <s v="Work Experience"/>
    <x v="0"/>
    <x v="36"/>
    <n v="0"/>
    <n v="0"/>
    <n v="0.29430000000000001"/>
    <n v="0.1666665"/>
    <n v="4.9999950000000002"/>
    <n v="16.989449541284401"/>
    <n v="0.25"/>
    <n v="5"/>
    <n v="20"/>
    <n v="1"/>
    <x v="0"/>
    <x v="0"/>
    <m/>
    <m/>
    <x v="42"/>
  </r>
  <r>
    <s v="Learning &amp; Technology Resources"/>
    <s v="Library Information Resources"/>
    <x v="0"/>
    <x v="37"/>
    <n v="0"/>
    <n v="0"/>
    <n v="6.6699999999999995E-2"/>
    <n v="0.3666663"/>
    <n v="10.999988999999999"/>
    <n v="164.91737631184409"/>
    <n v="0.22"/>
    <n v="11"/>
    <n v="50"/>
    <n v="1"/>
    <x v="0"/>
    <x v="0"/>
    <m/>
    <m/>
    <x v="43"/>
  </r>
  <r>
    <s v="Math, Science &amp; Engineering"/>
    <s v="Astronomy"/>
    <x v="0"/>
    <x v="38"/>
    <n v="1"/>
    <n v="0.9"/>
    <n v="0"/>
    <n v="17.64"/>
    <n v="529.20000000000005"/>
    <n v="588"/>
    <n v="0.96111111111111114"/>
    <n v="173"/>
    <n v="180"/>
    <n v="5"/>
    <x v="0"/>
    <x v="0"/>
    <m/>
    <m/>
    <x v="44"/>
  </r>
  <r>
    <s v="Math, Science &amp; Engineering"/>
    <s v="Biology"/>
    <x v="0"/>
    <x v="39"/>
    <n v="0.27626740751981493"/>
    <n v="2.3666999999999998"/>
    <n v="6.1999999999999993"/>
    <n v="181.00999899999999"/>
    <n v="5430.29997"/>
    <n v="633.88468955373673"/>
    <n v="1.0016"/>
    <n v="1252"/>
    <n v="1250"/>
    <n v="31"/>
    <x v="0"/>
    <x v="0"/>
    <m/>
    <m/>
    <x v="45"/>
  </r>
  <r>
    <s v="Math, Science &amp; Engineering"/>
    <s v="Chemistry"/>
    <x v="0"/>
    <x v="40"/>
    <n v="0.38540863732005587"/>
    <n v="1.85"/>
    <n v="2.9501000000000004"/>
    <n v="70.533330899999996"/>
    <n v="2115.9999269999998"/>
    <n v="440.824134288869"/>
    <n v="0.91447368421052633"/>
    <n v="278"/>
    <n v="304"/>
    <n v="11"/>
    <x v="0"/>
    <x v="0"/>
    <m/>
    <m/>
    <x v="46"/>
  </r>
  <r>
    <s v="Math, Science &amp; Engineering"/>
    <s v="Engineering"/>
    <x v="0"/>
    <x v="41"/>
    <n v="0.86206896551724155"/>
    <n v="1.25"/>
    <n v="0.2"/>
    <n v="23.833106000000001"/>
    <n v="714.99318000000005"/>
    <n v="493.09874482758636"/>
    <n v="0.98666666666666669"/>
    <n v="148"/>
    <n v="150"/>
    <n v="5"/>
    <x v="0"/>
    <x v="0"/>
    <m/>
    <m/>
    <x v="47"/>
  </r>
  <r>
    <s v="Math, Science &amp; Engineering"/>
    <s v="Geography"/>
    <x v="0"/>
    <x v="42"/>
    <n v="0"/>
    <n v="0"/>
    <n v="0.95"/>
    <n v="11.093707999999999"/>
    <n v="332.81124"/>
    <n v="350.32762105263157"/>
    <n v="0.69374999999999998"/>
    <n v="111"/>
    <n v="160"/>
    <n v="5"/>
    <x v="0"/>
    <x v="0"/>
    <m/>
    <m/>
    <x v="48"/>
  </r>
  <r>
    <s v="Math, Science &amp; Engineering"/>
    <s v="Geology"/>
    <x v="0"/>
    <x v="43"/>
    <n v="0"/>
    <n v="0"/>
    <n v="0.55000000000000004"/>
    <n v="7.83"/>
    <n v="234.9"/>
    <n v="427.09090909090901"/>
    <n v="0.79166666666666663"/>
    <n v="76"/>
    <n v="96"/>
    <n v="3"/>
    <x v="0"/>
    <x v="0"/>
    <m/>
    <m/>
    <x v="49"/>
  </r>
  <r>
    <s v="Math, Science &amp; Engineering"/>
    <s v="Math"/>
    <x v="0"/>
    <x v="44"/>
    <n v="0.28594406480605955"/>
    <n v="5.8666000000000009"/>
    <n v="14.649999999999999"/>
    <n v="398.33650110000008"/>
    <n v="11950.095033000001"/>
    <n v="582.45981463790326"/>
    <n v="0.89514925373134324"/>
    <n v="2399"/>
    <n v="2680"/>
    <n v="64"/>
    <x v="0"/>
    <x v="0"/>
    <m/>
    <m/>
    <x v="50"/>
  </r>
  <r>
    <s v="Math, Science &amp; Engineering"/>
    <s v="Oceanography"/>
    <x v="0"/>
    <x v="45"/>
    <n v="0"/>
    <n v="0"/>
    <n v="0.75000000000000011"/>
    <n v="11.69"/>
    <n v="350.7"/>
    <n v="467.59999999999991"/>
    <n v="0.875"/>
    <n v="112"/>
    <n v="128"/>
    <n v="4"/>
    <x v="0"/>
    <x v="0"/>
    <m/>
    <m/>
    <x v="51"/>
  </r>
  <r>
    <s v="Math, Science &amp; Engineering"/>
    <s v="Physics"/>
    <x v="0"/>
    <x v="46"/>
    <n v="0.57534415450996512"/>
    <n v="1.4001000000000001"/>
    <n v="1.0333999999999999"/>
    <n v="43.999994600000001"/>
    <n v="1319.999838"/>
    <n v="542.42853420998563"/>
    <n v="1.0052083333333333"/>
    <n v="193"/>
    <n v="192"/>
    <n v="6"/>
    <x v="0"/>
    <x v="0"/>
    <m/>
    <m/>
    <x v="52"/>
  </r>
  <r>
    <s v="Arts, Humanities &amp; Social Sciences"/>
    <s v="American Sign Language"/>
    <x v="1"/>
    <x v="47"/>
    <n v="0.3199952006719059"/>
    <n v="1.0668"/>
    <n v="2.2669999999999999"/>
    <n v="34.512833300000004"/>
    <n v="1035.3849990000001"/>
    <n v="310.5720196172536"/>
    <n v="0.75204359673024523"/>
    <n v="276"/>
    <n v="367"/>
    <n v="14"/>
    <x v="1"/>
    <x v="0"/>
    <m/>
    <m/>
    <x v="0"/>
  </r>
  <r>
    <s v="Arts, Humanities &amp; Social Sciences"/>
    <s v="Anthropology"/>
    <x v="1"/>
    <x v="48"/>
    <n v="0"/>
    <n v="0"/>
    <n v="0.60000000000000009"/>
    <n v="10.799999999999999"/>
    <n v="323.99999999999994"/>
    <n v="539.99999999999989"/>
    <n v="0.8"/>
    <n v="108"/>
    <n v="135"/>
    <n v="3"/>
    <x v="1"/>
    <x v="0"/>
    <m/>
    <m/>
    <x v="1"/>
  </r>
  <r>
    <s v="Arts, Humanities &amp; Social Sciences"/>
    <s v="Arabic"/>
    <x v="1"/>
    <x v="49"/>
    <n v="0"/>
    <n v="0"/>
    <n v="5.1328999999999994"/>
    <n v="75.319971599999988"/>
    <n v="2259.5991479999998"/>
    <n v="440.21881353620762"/>
    <n v="0.99793814432989691"/>
    <n v="484"/>
    <n v="485"/>
    <n v="17"/>
    <x v="1"/>
    <x v="0"/>
    <m/>
    <m/>
    <x v="2"/>
  </r>
  <r>
    <s v="Arts, Humanities &amp; Social Sciences"/>
    <s v="Aramaic"/>
    <x v="1"/>
    <x v="3"/>
    <n v="0"/>
    <n v="0"/>
    <n v="0.33329999999999999"/>
    <n v="1.8333326000000001"/>
    <n v="54.999978000000006"/>
    <n v="165.01643564356436"/>
    <n v="0.36666666666666664"/>
    <n v="11"/>
    <n v="30"/>
    <n v="1"/>
    <x v="1"/>
    <x v="0"/>
    <m/>
    <m/>
    <x v="3"/>
  </r>
  <r>
    <s v="Arts, Humanities &amp; Social Sciences"/>
    <s v="Art"/>
    <x v="1"/>
    <x v="50"/>
    <n v="0.14706245698251058"/>
    <n v="0.83329999999999993"/>
    <n v="4.8330000000000011"/>
    <n v="81.829999999999984"/>
    <n v="2454.8999999999996"/>
    <n v="433.24568060286231"/>
    <n v="0.78761061946902655"/>
    <n v="623"/>
    <n v="791"/>
    <n v="20"/>
    <x v="1"/>
    <x v="0"/>
    <m/>
    <m/>
    <x v="4"/>
  </r>
  <r>
    <s v="Arts, Humanities &amp; Social Sciences"/>
    <s v="Communication"/>
    <x v="1"/>
    <x v="5"/>
    <n v="0.40909090909090895"/>
    <n v="1.7999999999999998"/>
    <n v="2.6"/>
    <n v="64.573332399999998"/>
    <n v="1937.1999719999999"/>
    <n v="440.27272090909076"/>
    <n v="0.97272727272727277"/>
    <n v="642"/>
    <n v="660"/>
    <n v="22"/>
    <x v="1"/>
    <x v="0"/>
    <m/>
    <m/>
    <x v="5"/>
  </r>
  <r>
    <s v="Arts, Humanities &amp; Social Sciences"/>
    <s v="English"/>
    <x v="1"/>
    <x v="51"/>
    <n v="0.31080235831026365"/>
    <n v="5.3665000000000003"/>
    <n v="11.900100000000002"/>
    <n v="239.4394451"/>
    <n v="7183.1833530000004"/>
    <n v="416.01608614318957"/>
    <n v="0.87231968810916183"/>
    <n v="1790"/>
    <n v="2052"/>
    <n v="58"/>
    <x v="1"/>
    <x v="0"/>
    <m/>
    <m/>
    <x v="6"/>
  </r>
  <r>
    <s v="Arts, Humanities &amp; Social Sciences"/>
    <s v="English As a Second Language"/>
    <x v="1"/>
    <x v="52"/>
    <n v="0.1651824104709296"/>
    <n v="3.3999000000000006"/>
    <n v="17.182799999999993"/>
    <n v="244.07999589999991"/>
    <n v="7322.3998769999971"/>
    <n v="355.75506988879016"/>
    <n v="0.94729729729729728"/>
    <n v="1402"/>
    <n v="1480"/>
    <n v="60"/>
    <x v="1"/>
    <x v="0"/>
    <m/>
    <m/>
    <x v="7"/>
  </r>
  <r>
    <s v="Arts, Humanities &amp; Social Sciences"/>
    <s v="French"/>
    <x v="1"/>
    <x v="53"/>
    <n v="0"/>
    <n v="0"/>
    <n v="0.99990000000000001"/>
    <n v="8.4937124829999995"/>
    <n v="254.81137448999999"/>
    <n v="254.83685817581755"/>
    <n v="0.64444444444444449"/>
    <n v="58"/>
    <n v="90"/>
    <n v="3"/>
    <x v="1"/>
    <x v="0"/>
    <m/>
    <m/>
    <x v="8"/>
  </r>
  <r>
    <s v="Arts, Humanities &amp; Social Sciences"/>
    <s v="History"/>
    <x v="1"/>
    <x v="54"/>
    <n v="0.27272727272727276"/>
    <n v="1.2000000000000002"/>
    <n v="3.2"/>
    <n v="81.401499999999999"/>
    <n v="2442.0450000000001"/>
    <n v="555.01022727272721"/>
    <n v="0.68866328257191201"/>
    <n v="814"/>
    <n v="1182"/>
    <n v="22"/>
    <x v="1"/>
    <x v="0"/>
    <m/>
    <m/>
    <x v="9"/>
  </r>
  <r>
    <s v="Arts, Humanities &amp; Social Sciences"/>
    <s v="Humanities"/>
    <x v="1"/>
    <x v="55"/>
    <n v="0.2857142857142857"/>
    <n v="0.4"/>
    <n v="1"/>
    <n v="20.32"/>
    <n v="609.6"/>
    <n v="435.42857142857139"/>
    <n v="0.70526315789473681"/>
    <n v="201"/>
    <n v="285"/>
    <n v="7"/>
    <x v="1"/>
    <x v="0"/>
    <m/>
    <m/>
    <x v="10"/>
  </r>
  <r>
    <s v="Arts, Humanities &amp; Social Sciences"/>
    <s v="Music"/>
    <x v="1"/>
    <x v="56"/>
    <n v="0.32070583818284198"/>
    <n v="1.7084000000000001"/>
    <n v="3.6186000000000007"/>
    <n v="62.555234625299995"/>
    <n v="1876.6570387589998"/>
    <n v="357.32236076904019"/>
    <n v="0.5449438202247191"/>
    <n v="582"/>
    <n v="1068"/>
    <n v="26"/>
    <x v="1"/>
    <x v="0"/>
    <m/>
    <m/>
    <x v="11"/>
  </r>
  <r>
    <s v="Arts, Humanities &amp; Social Sciences"/>
    <s v="Native American Languages"/>
    <x v="1"/>
    <x v="57"/>
    <n v="0"/>
    <n v="0"/>
    <n v="0.53339999999999999"/>
    <n v="5.4399788000000004"/>
    <n v="163.199364"/>
    <n v="305.96056242969632"/>
    <n v="0.78333333333333333"/>
    <n v="47"/>
    <n v="60"/>
    <n v="2"/>
    <x v="1"/>
    <x v="0"/>
    <m/>
    <m/>
    <x v="12"/>
  </r>
  <r>
    <s v="Arts, Humanities &amp; Social Sciences"/>
    <s v="Philosophy"/>
    <x v="1"/>
    <x v="58"/>
    <n v="0.50000000000000011"/>
    <n v="0.8"/>
    <n v="0.8"/>
    <n v="28.299999999999997"/>
    <n v="848.99999999999989"/>
    <n v="530.625"/>
    <n v="0.74473684210526314"/>
    <n v="283"/>
    <n v="380"/>
    <n v="8"/>
    <x v="1"/>
    <x v="0"/>
    <m/>
    <m/>
    <x v="13"/>
  </r>
  <r>
    <s v="Arts, Humanities &amp; Social Sciences"/>
    <s v="Political Science"/>
    <x v="1"/>
    <x v="8"/>
    <n v="0"/>
    <n v="0"/>
    <n v="1"/>
    <n v="14.100000000000001"/>
    <n v="423.00000000000006"/>
    <n v="423.00000000000006"/>
    <n v="0.62389380530973448"/>
    <n v="141"/>
    <n v="226"/>
    <n v="5"/>
    <x v="1"/>
    <x v="0"/>
    <m/>
    <m/>
    <x v="14"/>
  </r>
  <r>
    <s v="Arts, Humanities &amp; Social Sciences"/>
    <s v="Psychology"/>
    <x v="1"/>
    <x v="59"/>
    <n v="0.13707089501928102"/>
    <n v="0.50829999999999997"/>
    <n v="3.2"/>
    <n v="67.679996900000006"/>
    <n v="2030.3999070000002"/>
    <n v="547.52849203138896"/>
    <n v="0.7419724770642202"/>
    <n v="647"/>
    <n v="872"/>
    <n v="18"/>
    <x v="1"/>
    <x v="0"/>
    <m/>
    <m/>
    <x v="15"/>
  </r>
  <r>
    <s v="Arts, Humanities &amp; Social Sciences"/>
    <s v="Religious Studies"/>
    <x v="1"/>
    <x v="1"/>
    <n v="0.5"/>
    <n v="0.2"/>
    <n v="0.2"/>
    <n v="4.2"/>
    <n v="126"/>
    <n v="315"/>
    <n v="0.49411764705882355"/>
    <n v="42"/>
    <n v="85"/>
    <n v="2"/>
    <x v="1"/>
    <x v="0"/>
    <m/>
    <m/>
    <x v="16"/>
  </r>
  <r>
    <s v="Arts, Humanities &amp; Social Sciences"/>
    <s v="Social Work"/>
    <x v="1"/>
    <x v="1"/>
    <n v="0"/>
    <n v="0"/>
    <n v="0.4"/>
    <n v="11.1"/>
    <n v="333"/>
    <n v="832.49999999999989"/>
    <n v="1.1100000000000001"/>
    <n v="111"/>
    <n v="100"/>
    <n v="2"/>
    <x v="1"/>
    <x v="0"/>
    <m/>
    <m/>
    <x v="17"/>
  </r>
  <r>
    <s v="Arts, Humanities &amp; Social Sciences"/>
    <s v="Sociology"/>
    <x v="1"/>
    <x v="60"/>
    <n v="0.55555555555555558"/>
    <n v="1"/>
    <n v="0.8"/>
    <n v="33.9266656"/>
    <n v="1017.799968"/>
    <n v="565.44442666666669"/>
    <n v="0.74279379157427938"/>
    <n v="335"/>
    <n v="451"/>
    <n v="9"/>
    <x v="1"/>
    <x v="0"/>
    <m/>
    <m/>
    <x v="18"/>
  </r>
  <r>
    <s v="Arts, Humanities &amp; Social Sciences"/>
    <s v="Spanish"/>
    <x v="1"/>
    <x v="14"/>
    <n v="0.17241290122339187"/>
    <n v="0.66659999999999997"/>
    <n v="3.1997"/>
    <n v="43.4542719795"/>
    <n v="1303.6281593849999"/>
    <n v="337.17718733285056"/>
    <n v="0.78"/>
    <n v="273"/>
    <n v="350"/>
    <n v="12"/>
    <x v="1"/>
    <x v="0"/>
    <m/>
    <m/>
    <x v="19"/>
  </r>
  <r>
    <s v="Arts, Humanities &amp; Social Sciences"/>
    <s v="Theater Arts"/>
    <x v="1"/>
    <x v="15"/>
    <n v="0"/>
    <n v="0"/>
    <n v="0.2"/>
    <n v="2"/>
    <n v="60"/>
    <n v="300"/>
    <n v="0.45454545454545453"/>
    <n v="20"/>
    <n v="44"/>
    <n v="1"/>
    <x v="1"/>
    <x v="0"/>
    <m/>
    <m/>
    <x v="20"/>
  </r>
  <r>
    <s v="Athletics, Kinesiology &amp; Health Ed"/>
    <s v="Exercise Science"/>
    <x v="1"/>
    <x v="61"/>
    <n v="0.47491559036537767"/>
    <n v="3.7837000000000001"/>
    <n v="4.1833999999999989"/>
    <n v="104.9983511001"/>
    <n v="3149.9505330029997"/>
    <n v="395.36977482434014"/>
    <n v="0.57780695994747211"/>
    <n v="880"/>
    <n v="1523"/>
    <n v="33"/>
    <x v="1"/>
    <x v="0"/>
    <m/>
    <m/>
    <x v="21"/>
  </r>
  <r>
    <s v="Athletics, Kinesiology &amp; Health Ed"/>
    <s v="Health Education"/>
    <x v="1"/>
    <x v="62"/>
    <n v="0.45248954770049393"/>
    <n v="1.6666999999999998"/>
    <n v="2.0167000000000002"/>
    <n v="64.634399799999997"/>
    <n v="1939.0319939999999"/>
    <n v="526.42449747515866"/>
    <n v="0.61079545454545459"/>
    <n v="645"/>
    <n v="1056"/>
    <n v="19"/>
    <x v="1"/>
    <x v="0"/>
    <m/>
    <m/>
    <x v="22"/>
  </r>
  <r>
    <s v="Career &amp; Technical Education"/>
    <s v="Business (excludes Accounting)"/>
    <x v="1"/>
    <x v="63"/>
    <n v="0.7857142857142857"/>
    <n v="2.1999999999999997"/>
    <n v="0.60000000000000009"/>
    <n v="47.062845000000003"/>
    <n v="1411.88535"/>
    <n v="504.2447678571429"/>
    <n v="0.74880763116057236"/>
    <n v="471"/>
    <n v="629"/>
    <n v="13"/>
    <x v="1"/>
    <x v="0"/>
    <m/>
    <m/>
    <x v="23"/>
  </r>
  <r>
    <s v="Career &amp; Technical Education"/>
    <s v="Accounting"/>
    <x v="1"/>
    <x v="64"/>
    <n v="0.36840858856962422"/>
    <n v="0.93340000000000001"/>
    <n v="1.6001999999999998"/>
    <n v="51.569988500000008"/>
    <n v="1547.0996550000002"/>
    <n v="610.63295508367548"/>
    <n v="0.74440298507462688"/>
    <n v="399"/>
    <n v="536"/>
    <n v="10"/>
    <x v="1"/>
    <x v="0"/>
    <m/>
    <m/>
    <x v="24"/>
  </r>
  <r>
    <s v="Career &amp; Technical Education"/>
    <s v="Automotive"/>
    <x v="1"/>
    <x v="65"/>
    <n v="0.39946515969524193"/>
    <n v="2.3750999999999998"/>
    <n v="3.5706000000000002"/>
    <n v="76.897571799999994"/>
    <n v="2306.927154"/>
    <n v="387.999252232706"/>
    <n v="0.75877192982456143"/>
    <n v="346"/>
    <n v="456"/>
    <n v="16"/>
    <x v="1"/>
    <x v="0"/>
    <m/>
    <m/>
    <x v="25"/>
  </r>
  <r>
    <s v="Career &amp; Technical Education"/>
    <s v="Business Office Technology"/>
    <x v="1"/>
    <x v="66"/>
    <n v="0.35529193089875355"/>
    <n v="0.64989999999999992"/>
    <n v="1.1792999999999998"/>
    <n v="21.2266653545"/>
    <n v="636.79996063499993"/>
    <n v="356.63080232694898"/>
    <n v="0.48618784530386738"/>
    <n v="264"/>
    <n v="543"/>
    <n v="16"/>
    <x v="1"/>
    <x v="0"/>
    <m/>
    <m/>
    <x v="26"/>
  </r>
  <r>
    <s v="Career &amp; Technical Education"/>
    <s v="CADD Technology"/>
    <x v="1"/>
    <x v="22"/>
    <n v="0.5357085454058399"/>
    <n v="0.99990000000000001"/>
    <n v="0.86660000000000004"/>
    <n v="17.371424999999999"/>
    <n v="521.14274999999998"/>
    <n v="279.2085454058398"/>
    <n v="0.5"/>
    <n v="90"/>
    <n v="180"/>
    <n v="6"/>
    <x v="1"/>
    <x v="0"/>
    <m/>
    <m/>
    <x v="27"/>
  </r>
  <r>
    <s v="Career &amp; Technical Education"/>
    <s v="Child Development"/>
    <x v="1"/>
    <x v="67"/>
    <n v="0.20083672494940991"/>
    <n v="0.88329999999999997"/>
    <n v="3.5148000000000001"/>
    <n v="65.425236559300004"/>
    <n v="1962.7570967790002"/>
    <n v="446.2738675289329"/>
    <n v="0.78850574712643673"/>
    <n v="686"/>
    <n v="870"/>
    <n v="24"/>
    <x v="1"/>
    <x v="0"/>
    <m/>
    <m/>
    <x v="28"/>
  </r>
  <r>
    <s v="Career &amp; Technical Education"/>
    <s v="Computer &amp; Information Science"/>
    <x v="1"/>
    <x v="68"/>
    <n v="0.34890046487092419"/>
    <n v="2.1165000000000003"/>
    <n v="3.9497000000000009"/>
    <n v="83.199995186400002"/>
    <n v="2495.9998555920001"/>
    <n v="411.46019840954801"/>
    <n v="0.62601626016260159"/>
    <n v="462"/>
    <n v="738"/>
    <n v="18"/>
    <x v="1"/>
    <x v="0"/>
    <m/>
    <m/>
    <x v="29"/>
  </r>
  <r>
    <s v="Career &amp; Technical Education"/>
    <s v="Computer Science"/>
    <x v="1"/>
    <x v="69"/>
    <n v="0"/>
    <n v="0"/>
    <n v="2.1"/>
    <n v="35.4"/>
    <n v="1062"/>
    <n v="505.71428571428561"/>
    <n v="0.7961538461538461"/>
    <n v="207"/>
    <n v="260"/>
    <n v="7"/>
    <x v="1"/>
    <x v="0"/>
    <m/>
    <m/>
    <x v="30"/>
  </r>
  <r>
    <s v="Career &amp; Technical Education"/>
    <s v="Economics"/>
    <x v="1"/>
    <x v="58"/>
    <n v="0.37500000000000011"/>
    <n v="0.60000000000000009"/>
    <n v="1"/>
    <n v="38.157142854100002"/>
    <n v="1144.714285623"/>
    <n v="715.44642851437504"/>
    <n v="0.97857142857142854"/>
    <n v="411"/>
    <n v="420"/>
    <n v="8"/>
    <x v="1"/>
    <x v="0"/>
    <m/>
    <m/>
    <x v="31"/>
  </r>
  <r>
    <s v="Career &amp; Technical Education"/>
    <s v="Education"/>
    <x v="1"/>
    <x v="70"/>
    <n v="0.14291836297407326"/>
    <n v="6.6699999999999995E-2"/>
    <n v="0.4"/>
    <n v="7.4319939999999995"/>
    <n v="222.95981999999998"/>
    <n v="477.73691879151488"/>
    <n v="0.53378378378378377"/>
    <n v="79"/>
    <n v="148"/>
    <n v="3"/>
    <x v="1"/>
    <x v="0"/>
    <m/>
    <m/>
    <x v="32"/>
  </r>
  <r>
    <s v="Career &amp; Technical Education"/>
    <s v="Electronics Technology"/>
    <x v="1"/>
    <x v="71"/>
    <n v="0.5"/>
    <n v="0.35"/>
    <n v="0.35"/>
    <n v="11"/>
    <n v="330"/>
    <n v="471.42857142857144"/>
    <n v="0.9821428571428571"/>
    <n v="55"/>
    <n v="56"/>
    <n v="2"/>
    <x v="1"/>
    <x v="0"/>
    <m/>
    <m/>
    <x v="33"/>
  </r>
  <r>
    <s v="Career &amp; Technical Education"/>
    <s v="Environmental Hlth/ Safety Mgt"/>
    <x v="1"/>
    <x v="72"/>
    <n v="0.78642272508425615"/>
    <n v="0.81669999999999998"/>
    <n v="0.2218"/>
    <n v="9.4566663000000002"/>
    <n v="283.69998900000002"/>
    <n v="273.18246413095812"/>
    <n v="0.35784313725490197"/>
    <n v="73"/>
    <n v="204"/>
    <n v="5"/>
    <x v="1"/>
    <x v="0"/>
    <m/>
    <m/>
    <x v="34"/>
  </r>
  <r>
    <s v="Career &amp; Technical Education"/>
    <s v="Graphic Design"/>
    <x v="1"/>
    <x v="73"/>
    <n v="0"/>
    <n v="0"/>
    <n v="2.2664"/>
    <n v="25.906657599999999"/>
    <n v="777.19972799999994"/>
    <n v="342.92257677373806"/>
    <n v="0.55000000000000004"/>
    <n v="154"/>
    <n v="280"/>
    <n v="8"/>
    <x v="1"/>
    <x v="0"/>
    <m/>
    <m/>
    <x v="35"/>
  </r>
  <r>
    <s v="Career &amp; Technical Education"/>
    <s v="Ornamental Horticulture"/>
    <x v="1"/>
    <x v="74"/>
    <n v="8.6982619134610362E-2"/>
    <n v="0.33330000000000004"/>
    <n v="3.4985000000000008"/>
    <n v="29.103872898700001"/>
    <n v="873.11618696100004"/>
    <n v="227.86058431050679"/>
    <n v="0.68376068376068377"/>
    <n v="320"/>
    <n v="468"/>
    <n v="18"/>
    <x v="1"/>
    <x v="0"/>
    <m/>
    <m/>
    <x v="36"/>
  </r>
  <r>
    <s v="Career &amp; Technical Education"/>
    <s v="Paralegal Studies"/>
    <x v="1"/>
    <x v="75"/>
    <n v="0"/>
    <n v="0"/>
    <n v="1.0982000000000001"/>
    <n v="13.796654499999999"/>
    <n v="413.89963499999999"/>
    <n v="376.88912311054446"/>
    <n v="0.51290322580645165"/>
    <n v="159"/>
    <n v="310"/>
    <n v="8"/>
    <x v="1"/>
    <x v="0"/>
    <m/>
    <m/>
    <x v="37"/>
  </r>
  <r>
    <s v="Career &amp; Technical Education"/>
    <s v="Real Estate"/>
    <x v="1"/>
    <x v="76"/>
    <n v="0"/>
    <n v="0"/>
    <n v="0.93079999999999996"/>
    <n v="13.446666499999999"/>
    <n v="403.39999499999999"/>
    <n v="433.39062634293083"/>
    <n v="0.6"/>
    <n v="132"/>
    <n v="220"/>
    <n v="5"/>
    <x v="1"/>
    <x v="0"/>
    <m/>
    <m/>
    <x v="38"/>
  </r>
  <r>
    <s v="Career &amp; Technical Education"/>
    <s v="Surveying"/>
    <x v="1"/>
    <x v="77"/>
    <n v="0"/>
    <n v="0"/>
    <n v="0.63329999999999997"/>
    <n v="4.2466660999999997"/>
    <n v="127.39998299999999"/>
    <n v="201.16845570819515"/>
    <n v="0.26041666666666669"/>
    <n v="25"/>
    <n v="96"/>
    <n v="2"/>
    <x v="1"/>
    <x v="0"/>
    <m/>
    <m/>
    <x v="53"/>
  </r>
  <r>
    <s v="Career &amp; Technical Education"/>
    <s v="Water/Wastewater"/>
    <x v="1"/>
    <x v="78"/>
    <n v="0.30716068343252062"/>
    <n v="0.8"/>
    <n v="1.8045"/>
    <n v="31.981082000000001"/>
    <n v="959.43245999999999"/>
    <n v="376.2480235294118"/>
    <n v="0.55574912891986061"/>
    <n v="319"/>
    <n v="574"/>
    <n v="14"/>
    <x v="1"/>
    <x v="0"/>
    <m/>
    <m/>
    <x v="39"/>
  </r>
  <r>
    <s v="Counseling"/>
    <s v="Counseling"/>
    <x v="1"/>
    <x v="79"/>
    <n v="0"/>
    <n v="0"/>
    <n v="4.3666999999999998"/>
    <n v="67.748027579999999"/>
    <n v="2032.4408274"/>
    <n v="465.44091130602044"/>
    <n v="0.6501831501831502"/>
    <n v="710"/>
    <n v="1092"/>
    <n v="24"/>
    <x v="1"/>
    <x v="0"/>
    <m/>
    <m/>
    <x v="40"/>
  </r>
  <r>
    <s v="Counseling"/>
    <s v="Personal Dev Special Services"/>
    <x v="1"/>
    <x v="35"/>
    <e v="#NUM!"/>
    <n v="0"/>
    <n v="0"/>
    <n v="1.169999"/>
    <n v="35.099969999999999"/>
    <m/>
    <n v="0.44117647058823528"/>
    <n v="30"/>
    <n v="68"/>
    <n v="2"/>
    <x v="1"/>
    <x v="0"/>
    <m/>
    <m/>
    <x v="41"/>
  </r>
  <r>
    <s v="Counseling"/>
    <s v="Work Experience"/>
    <x v="1"/>
    <x v="80"/>
    <n v="0"/>
    <n v="0"/>
    <n v="0.1089"/>
    <n v="0.29999969999999998"/>
    <n v="8.9999909999999996"/>
    <n v="82.644545454545451"/>
    <n v="0.45"/>
    <n v="9"/>
    <n v="20"/>
    <n v="1"/>
    <x v="1"/>
    <x v="0"/>
    <m/>
    <m/>
    <x v="42"/>
  </r>
  <r>
    <s v="Learning &amp; Technology Resources"/>
    <s v="Library Information Resources"/>
    <x v="1"/>
    <x v="37"/>
    <n v="0"/>
    <n v="0"/>
    <n v="6.6699999999999995E-2"/>
    <n v="0.26666640000000003"/>
    <n v="7.9999920000000007"/>
    <n v="119.93991004497754"/>
    <n v="0.2"/>
    <n v="8"/>
    <n v="40"/>
    <n v="1"/>
    <x v="1"/>
    <x v="0"/>
    <m/>
    <m/>
    <x v="43"/>
  </r>
  <r>
    <s v="Math, Science &amp; Engineering"/>
    <s v="Astronomy"/>
    <x v="1"/>
    <x v="81"/>
    <n v="1"/>
    <n v="0.89999999999999991"/>
    <n v="0"/>
    <n v="14.9"/>
    <n v="447"/>
    <n v="496.66666666666674"/>
    <n v="0.81666666666666665"/>
    <n v="147"/>
    <n v="180"/>
    <n v="5"/>
    <x v="1"/>
    <x v="0"/>
    <m/>
    <m/>
    <x v="44"/>
  </r>
  <r>
    <s v="Math, Science &amp; Engineering"/>
    <s v="Biology"/>
    <x v="1"/>
    <x v="82"/>
    <n v="0.37882355371047355"/>
    <n v="3.6683000000000003"/>
    <n v="6.0151000000000003"/>
    <n v="191.73999689999997"/>
    <n v="5752.1999069999993"/>
    <n v="594.02688177706159"/>
    <n v="0.93964232488822652"/>
    <n v="1261"/>
    <n v="1342"/>
    <n v="34"/>
    <x v="1"/>
    <x v="0"/>
    <m/>
    <m/>
    <x v="45"/>
  </r>
  <r>
    <s v="Math, Science &amp; Engineering"/>
    <s v="Chemistry"/>
    <x v="1"/>
    <x v="83"/>
    <n v="0.34905001792419016"/>
    <n v="1.85"/>
    <n v="3.4500999999999999"/>
    <n v="71.666664499999982"/>
    <n v="2149.9999349999994"/>
    <n v="405.65271126959863"/>
    <n v="0.81686046511627908"/>
    <n v="281"/>
    <n v="344"/>
    <n v="12"/>
    <x v="1"/>
    <x v="0"/>
    <m/>
    <m/>
    <x v="46"/>
  </r>
  <r>
    <s v="Math, Science &amp; Engineering"/>
    <s v="Engineering"/>
    <x v="1"/>
    <x v="18"/>
    <n v="0.61702127659574468"/>
    <n v="1.45"/>
    <n v="0.9"/>
    <n v="36.212518000000003"/>
    <n v="1086.37554"/>
    <n v="462.28746382978727"/>
    <n v="0.97391304347826091"/>
    <n v="224"/>
    <n v="230"/>
    <n v="8"/>
    <x v="1"/>
    <x v="0"/>
    <m/>
    <m/>
    <x v="47"/>
  </r>
  <r>
    <s v="Math, Science &amp; Engineering"/>
    <s v="Geography"/>
    <x v="1"/>
    <x v="84"/>
    <n v="0"/>
    <n v="0"/>
    <n v="0.95000000000000018"/>
    <n v="10.199999999999999"/>
    <n v="306"/>
    <n v="322.10526315789468"/>
    <n v="0.63749999999999996"/>
    <n v="102"/>
    <n v="160"/>
    <n v="5"/>
    <x v="1"/>
    <x v="0"/>
    <m/>
    <m/>
    <x v="48"/>
  </r>
  <r>
    <s v="Math, Science &amp; Engineering"/>
    <s v="Geology"/>
    <x v="1"/>
    <x v="15"/>
    <n v="1"/>
    <n v="0.2"/>
    <n v="0"/>
    <n v="2.9"/>
    <n v="87"/>
    <n v="434.99999999999994"/>
    <n v="0.90625"/>
    <n v="29"/>
    <n v="32"/>
    <n v="1"/>
    <x v="1"/>
    <x v="0"/>
    <m/>
    <m/>
    <x v="49"/>
  </r>
  <r>
    <s v="Math, Science &amp; Engineering"/>
    <s v="Math"/>
    <x v="1"/>
    <x v="85"/>
    <n v="0.25017088448209002"/>
    <n v="6.2585000000000015"/>
    <n v="18.758400000000002"/>
    <n v="417.09889370000008"/>
    <n v="12512.966811000002"/>
    <n v="500.18055038793761"/>
    <n v="0.76425855513307983"/>
    <n v="3015"/>
    <n v="3945"/>
    <n v="93"/>
    <x v="1"/>
    <x v="0"/>
    <m/>
    <m/>
    <x v="50"/>
  </r>
  <r>
    <s v="Math, Science &amp; Engineering"/>
    <s v="Oceanography"/>
    <x v="1"/>
    <x v="86"/>
    <n v="1"/>
    <n v="0.75"/>
    <n v="0"/>
    <n v="11.15"/>
    <n v="334.5"/>
    <n v="446"/>
    <n v="0.8515625"/>
    <n v="109"/>
    <n v="128"/>
    <n v="4"/>
    <x v="1"/>
    <x v="0"/>
    <m/>
    <m/>
    <x v="51"/>
  </r>
  <r>
    <s v="Math, Science &amp; Engineering"/>
    <s v="Physics"/>
    <x v="1"/>
    <x v="87"/>
    <n v="0.38265634087361106"/>
    <n v="1.2501"/>
    <n v="2.0167999999999999"/>
    <n v="51.333326800000002"/>
    <n v="1539.999804"/>
    <n v="471.39484036854509"/>
    <n v="0.875"/>
    <n v="224"/>
    <n v="256"/>
    <n v="8"/>
    <x v="1"/>
    <x v="0"/>
    <m/>
    <m/>
    <x v="52"/>
  </r>
  <r>
    <s v="Arts, Humanities &amp; Social Sciences"/>
    <s v="American Sign Language"/>
    <x v="2"/>
    <x v="88"/>
    <n v="0.28069990790685434"/>
    <n v="1.0668"/>
    <n v="2.7336999999999998"/>
    <n v="38.018068100000008"/>
    <n v="1140.5420430000001"/>
    <n v="300.10315563741614"/>
    <n v="0.8666666666666667"/>
    <n v="312"/>
    <n v="360"/>
    <n v="16"/>
    <x v="1"/>
    <x v="1"/>
    <m/>
    <m/>
    <x v="0"/>
  </r>
  <r>
    <s v="Arts, Humanities &amp; Social Sciences"/>
    <s v="Anthropology"/>
    <x v="2"/>
    <x v="48"/>
    <n v="0"/>
    <n v="0"/>
    <n v="0.60000000000000009"/>
    <n v="8.8000000000000007"/>
    <n v="264"/>
    <n v="440"/>
    <n v="0.73333333333333328"/>
    <n v="88"/>
    <n v="120"/>
    <n v="3"/>
    <x v="1"/>
    <x v="1"/>
    <m/>
    <m/>
    <x v="1"/>
  </r>
  <r>
    <s v="Arts, Humanities &amp; Social Sciences"/>
    <s v="Arabic"/>
    <x v="2"/>
    <x v="89"/>
    <n v="0"/>
    <n v="0"/>
    <n v="4.9329000000000001"/>
    <n v="71.093307800000005"/>
    <n v="2132.7992340000001"/>
    <n v="432.36214681019277"/>
    <n v="0.98681318681318686"/>
    <n v="449"/>
    <n v="455"/>
    <n v="16"/>
    <x v="1"/>
    <x v="1"/>
    <m/>
    <m/>
    <x v="2"/>
  </r>
  <r>
    <s v="Arts, Humanities &amp; Social Sciences"/>
    <s v="Aramaic"/>
    <x v="2"/>
    <x v="3"/>
    <n v="0"/>
    <n v="0"/>
    <n v="0.33329999999999999"/>
    <n v="3.9999984"/>
    <n v="119.99995199999999"/>
    <n v="360.03585958595863"/>
    <n v="0.8"/>
    <n v="24"/>
    <n v="30"/>
    <n v="1"/>
    <x v="1"/>
    <x v="1"/>
    <m/>
    <m/>
    <x v="3"/>
  </r>
  <r>
    <s v="Arts, Humanities &amp; Social Sciences"/>
    <s v="Art"/>
    <x v="2"/>
    <x v="90"/>
    <n v="0.27471440581573608"/>
    <n v="1.6665000000000001"/>
    <n v="4.3998000000000008"/>
    <n v="89.961318000000006"/>
    <n v="2698.8395399999999"/>
    <n v="444.8905494288116"/>
    <n v="0.81264367816091954"/>
    <n v="707"/>
    <n v="870"/>
    <n v="22"/>
    <x v="1"/>
    <x v="1"/>
    <m/>
    <m/>
    <x v="4"/>
  </r>
  <r>
    <s v="Arts, Humanities &amp; Social Sciences"/>
    <s v="Communication"/>
    <x v="2"/>
    <x v="91"/>
    <n v="0.34374999999999983"/>
    <n v="2.1999999999999997"/>
    <n v="4.2000000000000011"/>
    <n v="83.576791000000014"/>
    <n v="2507.3037300000005"/>
    <n v="391.76620781249994"/>
    <n v="0.86145833333333333"/>
    <n v="827"/>
    <n v="960"/>
    <n v="32"/>
    <x v="1"/>
    <x v="1"/>
    <m/>
    <m/>
    <x v="5"/>
  </r>
  <r>
    <s v="Arts, Humanities &amp; Social Sciences"/>
    <s v="English"/>
    <x v="2"/>
    <x v="92"/>
    <n v="0.39022538225244174"/>
    <n v="6.7835999999999999"/>
    <n v="10.600200000000001"/>
    <n v="215.23260473239998"/>
    <n v="6456.9781419719993"/>
    <n v="371.4365180209158"/>
    <n v="0.81516095534787125"/>
    <n v="1570"/>
    <n v="1926"/>
    <n v="55"/>
    <x v="1"/>
    <x v="1"/>
    <m/>
    <m/>
    <x v="6"/>
  </r>
  <r>
    <s v="Arts, Humanities &amp; Social Sciences"/>
    <s v="English As a Second Language"/>
    <x v="2"/>
    <x v="93"/>
    <n v="0.19424149876433969"/>
    <n v="3.5998000000000001"/>
    <n v="14.932799999999999"/>
    <n v="233.3"/>
    <n v="6999"/>
    <n v="377.65882822701633"/>
    <n v="1.0198624904507256"/>
    <n v="1335"/>
    <n v="1309"/>
    <n v="53"/>
    <x v="1"/>
    <x v="1"/>
    <m/>
    <m/>
    <x v="7"/>
  </r>
  <r>
    <s v="Arts, Humanities &amp; Social Sciences"/>
    <s v="French"/>
    <x v="2"/>
    <x v="94"/>
    <n v="0"/>
    <n v="0"/>
    <n v="0.66659999999999997"/>
    <n v="5.4999978"/>
    <n v="164.999934"/>
    <n v="247.52465346534652"/>
    <n v="0.55000000000000004"/>
    <n v="33"/>
    <n v="60"/>
    <n v="2"/>
    <x v="1"/>
    <x v="1"/>
    <m/>
    <m/>
    <x v="8"/>
  </r>
  <r>
    <s v="Arts, Humanities &amp; Social Sciences"/>
    <s v="History"/>
    <x v="2"/>
    <x v="95"/>
    <n v="0.26923076923076911"/>
    <n v="1.4"/>
    <n v="3.8000000000000007"/>
    <n v="93.398614999999992"/>
    <n v="2801.9584499999996"/>
    <n v="538.83816346153822"/>
    <n v="0.69804216867469882"/>
    <n v="927"/>
    <n v="1328"/>
    <n v="26"/>
    <x v="1"/>
    <x v="1"/>
    <m/>
    <m/>
    <x v="9"/>
  </r>
  <r>
    <s v="Arts, Humanities &amp; Social Sciences"/>
    <s v="Humanities"/>
    <x v="2"/>
    <x v="96"/>
    <n v="0.50000000000000011"/>
    <n v="0.60000000000000009"/>
    <n v="0.60000000000000009"/>
    <n v="15.65"/>
    <n v="469.5"/>
    <n v="391.25000000000006"/>
    <n v="0.64583333333333337"/>
    <n v="155"/>
    <n v="240"/>
    <n v="6"/>
    <x v="1"/>
    <x v="1"/>
    <m/>
    <m/>
    <x v="10"/>
  </r>
  <r>
    <s v="Arts, Humanities &amp; Social Sciences"/>
    <s v="Music"/>
    <x v="2"/>
    <x v="97"/>
    <n v="0.1512767759893501"/>
    <n v="0.75"/>
    <n v="4.2078000000000007"/>
    <n v="52.519992404"/>
    <n v="1575.5997721199999"/>
    <n v="317.80220503449107"/>
    <n v="0.55119825708060999"/>
    <n v="506"/>
    <n v="918"/>
    <n v="23"/>
    <x v="1"/>
    <x v="1"/>
    <m/>
    <m/>
    <x v="11"/>
  </r>
  <r>
    <s v="Arts, Humanities &amp; Social Sciences"/>
    <s v="Native American Languages"/>
    <x v="2"/>
    <x v="3"/>
    <n v="0"/>
    <n v="0"/>
    <n v="0.33329999999999999"/>
    <n v="2.4999989999999999"/>
    <n v="74.99996999999999"/>
    <n v="225.02241224122412"/>
    <n v="0.5"/>
    <n v="15"/>
    <n v="30"/>
    <n v="1"/>
    <x v="1"/>
    <x v="1"/>
    <m/>
    <m/>
    <x v="12"/>
  </r>
  <r>
    <s v="Arts, Humanities &amp; Social Sciences"/>
    <s v="Philosophy"/>
    <x v="2"/>
    <x v="60"/>
    <n v="0.44444444444444453"/>
    <n v="0.8"/>
    <n v="1"/>
    <n v="30.2"/>
    <n v="906"/>
    <n v="503.33333333333337"/>
    <n v="0.71563981042654023"/>
    <n v="302"/>
    <n v="422"/>
    <n v="9"/>
    <x v="1"/>
    <x v="1"/>
    <m/>
    <m/>
    <x v="13"/>
  </r>
  <r>
    <s v="Arts, Humanities &amp; Social Sciences"/>
    <s v="Political Science"/>
    <x v="2"/>
    <x v="8"/>
    <n v="0"/>
    <n v="0"/>
    <n v="1"/>
    <n v="14.346655"/>
    <n v="430.39965000000001"/>
    <n v="430.39965000000001"/>
    <n v="0.63274336283185839"/>
    <n v="143"/>
    <n v="226"/>
    <n v="5"/>
    <x v="1"/>
    <x v="1"/>
    <m/>
    <m/>
    <x v="14"/>
  </r>
  <r>
    <s v="Arts, Humanities &amp; Social Sciences"/>
    <s v="Psychology"/>
    <x v="2"/>
    <x v="98"/>
    <n v="0.23346485186655147"/>
    <n v="1"/>
    <n v="3.2832999999999997"/>
    <n v="66.655317999999994"/>
    <n v="1999.6595399999999"/>
    <n v="466.85021828963642"/>
    <n v="0.64568527918781726"/>
    <n v="636"/>
    <n v="985"/>
    <n v="21"/>
    <x v="1"/>
    <x v="1"/>
    <m/>
    <m/>
    <x v="15"/>
  </r>
  <r>
    <s v="Arts, Humanities &amp; Social Sciences"/>
    <s v="Religious Studies"/>
    <x v="2"/>
    <x v="48"/>
    <n v="0.66666666666666663"/>
    <n v="0.4"/>
    <n v="0.2"/>
    <n v="6.3000000000000007"/>
    <n v="189.00000000000003"/>
    <n v="315"/>
    <n v="0.52500000000000002"/>
    <n v="63"/>
    <n v="120"/>
    <n v="3"/>
    <x v="1"/>
    <x v="1"/>
    <m/>
    <m/>
    <x v="16"/>
  </r>
  <r>
    <s v="Arts, Humanities &amp; Social Sciences"/>
    <s v="Social Work"/>
    <x v="2"/>
    <x v="48"/>
    <n v="0"/>
    <n v="0"/>
    <n v="0.60000000000000009"/>
    <n v="12.809707"/>
    <n v="384.29120999999998"/>
    <n v="640.48534999999981"/>
    <n v="0.85906040268456374"/>
    <n v="128"/>
    <n v="149"/>
    <n v="3"/>
    <x v="1"/>
    <x v="1"/>
    <m/>
    <m/>
    <x v="17"/>
  </r>
  <r>
    <s v="Arts, Humanities &amp; Social Sciences"/>
    <s v="Sociology"/>
    <x v="2"/>
    <x v="99"/>
    <n v="0"/>
    <n v="0"/>
    <n v="2.4"/>
    <n v="40.047987999999997"/>
    <n v="1201.4396399999998"/>
    <n v="500.59984999999995"/>
    <n v="0.64829821717990277"/>
    <n v="400"/>
    <n v="617"/>
    <n v="12"/>
    <x v="1"/>
    <x v="1"/>
    <m/>
    <m/>
    <x v="18"/>
  </r>
  <r>
    <s v="Arts, Humanities &amp; Social Sciences"/>
    <s v="Spanish"/>
    <x v="2"/>
    <x v="14"/>
    <n v="0"/>
    <n v="0"/>
    <n v="3.8662999999999998"/>
    <n v="37.109985200000004"/>
    <n v="1113.2995560000002"/>
    <n v="287.94960453146427"/>
    <n v="0.6463768115942029"/>
    <n v="223"/>
    <n v="345"/>
    <n v="12"/>
    <x v="1"/>
    <x v="1"/>
    <m/>
    <m/>
    <x v="19"/>
  </r>
  <r>
    <s v="Arts, Humanities &amp; Social Sciences"/>
    <s v="Theater Arts"/>
    <x v="2"/>
    <x v="15"/>
    <n v="0"/>
    <n v="0"/>
    <n v="0.2"/>
    <n v="2"/>
    <n v="60"/>
    <n v="300"/>
    <n v="0.45454545454545453"/>
    <n v="20"/>
    <n v="44"/>
    <n v="1"/>
    <x v="1"/>
    <x v="1"/>
    <m/>
    <m/>
    <x v="20"/>
  </r>
  <r>
    <s v="Athletics, Kinesiology &amp; Health Ed"/>
    <s v="Exercise Science"/>
    <x v="2"/>
    <x v="100"/>
    <n v="0.463597003995529"/>
    <n v="3.6084999999999994"/>
    <n v="4.1752000000000002"/>
    <n v="98.118067981500019"/>
    <n v="2943.5420394450007"/>
    <n v="378.16745756452593"/>
    <n v="0.57746478873239437"/>
    <n v="902"/>
    <n v="1562"/>
    <n v="34"/>
    <x v="1"/>
    <x v="1"/>
    <m/>
    <m/>
    <x v="21"/>
  </r>
  <r>
    <s v="Athletics, Kinesiology &amp; Health Ed"/>
    <s v="Health Education"/>
    <x v="2"/>
    <x v="101"/>
    <n v="0.20884337349397586"/>
    <n v="0.86670000000000003"/>
    <n v="3.2832999999999997"/>
    <n v="71.731964300000001"/>
    <n v="2151.9589289999999"/>
    <n v="518.54432024096366"/>
    <n v="0.65257352941176472"/>
    <n v="710"/>
    <n v="1088"/>
    <n v="21"/>
    <x v="1"/>
    <x v="1"/>
    <m/>
    <m/>
    <x v="22"/>
  </r>
  <r>
    <s v="Career &amp; Technical Education"/>
    <s v="Business (excludes Accounting)"/>
    <x v="2"/>
    <x v="102"/>
    <n v="0.85454545454545461"/>
    <n v="2.35"/>
    <n v="0.4"/>
    <n v="48.45000000000001"/>
    <n v="1453.5000000000002"/>
    <n v="528.54545454545462"/>
    <n v="0.83074265975820383"/>
    <n v="481"/>
    <n v="579"/>
    <n v="13"/>
    <x v="1"/>
    <x v="1"/>
    <m/>
    <m/>
    <x v="23"/>
  </r>
  <r>
    <s v="Career &amp; Technical Education"/>
    <s v="Accounting"/>
    <x v="2"/>
    <x v="103"/>
    <n v="0.42103838693671347"/>
    <n v="0.93340000000000001"/>
    <n v="1.2835000000000001"/>
    <n v="45.089987900000004"/>
    <n v="1352.6996370000002"/>
    <n v="610.17620866976415"/>
    <n v="0.78458049886621317"/>
    <n v="346"/>
    <n v="441"/>
    <n v="9"/>
    <x v="1"/>
    <x v="1"/>
    <m/>
    <m/>
    <x v="24"/>
  </r>
  <r>
    <s v="Career &amp; Technical Education"/>
    <s v="Automotive"/>
    <x v="2"/>
    <x v="104"/>
    <n v="0.32171218611896579"/>
    <n v="1.9"/>
    <n v="4.0059000000000005"/>
    <n v="80.469395299999988"/>
    <n v="2414.0818589999994"/>
    <n v="408.75765912054038"/>
    <n v="0.797244094488189"/>
    <n v="405"/>
    <n v="508"/>
    <n v="17"/>
    <x v="1"/>
    <x v="1"/>
    <m/>
    <m/>
    <x v="25"/>
  </r>
  <r>
    <s v="Career &amp; Technical Education"/>
    <s v="Business Office Technology"/>
    <x v="2"/>
    <x v="105"/>
    <n v="0.32131229651890814"/>
    <n v="0.38490000000000002"/>
    <n v="0.81299999999999994"/>
    <n v="17.671036682"/>
    <n v="530.13110045999997"/>
    <n v="442.55038021537695"/>
    <n v="0.56380510440835263"/>
    <n v="243"/>
    <n v="431"/>
    <n v="11"/>
    <x v="1"/>
    <x v="1"/>
    <m/>
    <m/>
    <x v="26"/>
  </r>
  <r>
    <s v="Career &amp; Technical Education"/>
    <s v="CADD Technology"/>
    <x v="2"/>
    <x v="106"/>
    <n v="0.60000000000000009"/>
    <n v="0.99990000000000001"/>
    <n v="0.66659999999999997"/>
    <n v="19"/>
    <n v="570"/>
    <n v="342.03420342034207"/>
    <n v="0.73076923076923073"/>
    <n v="95"/>
    <n v="130"/>
    <n v="5"/>
    <x v="1"/>
    <x v="1"/>
    <m/>
    <m/>
    <x v="27"/>
  </r>
  <r>
    <s v="Career &amp; Technical Education"/>
    <s v="Child Development"/>
    <x v="2"/>
    <x v="107"/>
    <n v="0.18651496782616803"/>
    <n v="0.8"/>
    <n v="3.4892000000000003"/>
    <n v="66.275319198400013"/>
    <n v="1988.2595759520004"/>
    <n v="463.55021354844723"/>
    <n v="0.82235294117647062"/>
    <n v="699"/>
    <n v="850"/>
    <n v="23"/>
    <x v="1"/>
    <x v="1"/>
    <m/>
    <m/>
    <x v="28"/>
  </r>
  <r>
    <s v="Career &amp; Technical Education"/>
    <s v="Computer &amp; Information Science"/>
    <x v="2"/>
    <x v="108"/>
    <n v="0.36028630617231494"/>
    <n v="2.7131000000000003"/>
    <n v="4.8173000000000004"/>
    <n v="91.633323187800002"/>
    <n v="2748.9996956340001"/>
    <n v="365.05360879023692"/>
    <n v="0.5928899082568807"/>
    <n v="517"/>
    <n v="872"/>
    <n v="22"/>
    <x v="1"/>
    <x v="1"/>
    <m/>
    <m/>
    <x v="29"/>
  </r>
  <r>
    <s v="Career &amp; Technical Education"/>
    <s v="Computer Science"/>
    <x v="2"/>
    <x v="109"/>
    <n v="0"/>
    <n v="0"/>
    <n v="1.75"/>
    <n v="24.6"/>
    <n v="738"/>
    <n v="421.71428571428578"/>
    <n v="0.65350877192982459"/>
    <n v="149"/>
    <n v="228"/>
    <n v="6"/>
    <x v="1"/>
    <x v="1"/>
    <m/>
    <m/>
    <x v="30"/>
  </r>
  <r>
    <s v="Career &amp; Technical Education"/>
    <s v="Economics"/>
    <x v="2"/>
    <x v="10"/>
    <n v="0.42857142857142866"/>
    <n v="0.60000000000000009"/>
    <n v="0.8"/>
    <n v="29.2"/>
    <n v="876"/>
    <n v="625.71428571428578"/>
    <n v="0.83667621776504297"/>
    <n v="292"/>
    <n v="349"/>
    <n v="7"/>
    <x v="1"/>
    <x v="1"/>
    <m/>
    <m/>
    <x v="31"/>
  </r>
  <r>
    <s v="Career &amp; Technical Education"/>
    <s v="Education"/>
    <x v="2"/>
    <x v="37"/>
    <n v="1"/>
    <n v="6.6699999999999995E-2"/>
    <n v="0"/>
    <n v="0.43084600000000001"/>
    <n v="12.925380000000001"/>
    <n v="193.78380809595205"/>
    <n v="0.27083333333333331"/>
    <n v="13"/>
    <n v="48"/>
    <n v="1"/>
    <x v="1"/>
    <x v="1"/>
    <m/>
    <m/>
    <x v="32"/>
  </r>
  <r>
    <s v="Career &amp; Technical Education"/>
    <s v="Electronics Technology"/>
    <x v="2"/>
    <x v="71"/>
    <n v="0.5"/>
    <n v="0.35"/>
    <n v="0.35"/>
    <n v="9.8000000000000007"/>
    <n v="294"/>
    <n v="420.00000000000006"/>
    <n v="0.875"/>
    <n v="49"/>
    <n v="56"/>
    <n v="2"/>
    <x v="1"/>
    <x v="1"/>
    <m/>
    <m/>
    <x v="33"/>
  </r>
  <r>
    <s v="Career &amp; Technical Education"/>
    <s v="Environmental Hlth/ Safety Mgt"/>
    <x v="2"/>
    <x v="110"/>
    <n v="0"/>
    <n v="0"/>
    <n v="1.0655000000000001"/>
    <n v="11.159998"/>
    <n v="334.79993999999999"/>
    <n v="314.21862036602533"/>
    <n v="0.41743119266055045"/>
    <n v="91"/>
    <n v="218"/>
    <n v="5"/>
    <x v="1"/>
    <x v="1"/>
    <m/>
    <m/>
    <x v="34"/>
  </r>
  <r>
    <s v="Career &amp; Technical Education"/>
    <s v="Graphic Design"/>
    <x v="2"/>
    <x v="111"/>
    <n v="0.41290753922995244"/>
    <n v="1.0499000000000001"/>
    <n v="1.4928000000000001"/>
    <n v="28.593322700000002"/>
    <n v="857.79968100000008"/>
    <n v="338.81020657239907"/>
    <n v="0.61"/>
    <n v="183"/>
    <n v="300"/>
    <n v="10"/>
    <x v="1"/>
    <x v="1"/>
    <m/>
    <m/>
    <x v="35"/>
  </r>
  <r>
    <s v="Career &amp; Technical Education"/>
    <s v="Ornamental Horticulture"/>
    <x v="2"/>
    <x v="112"/>
    <n v="0.15872482281424205"/>
    <n v="0.56659999999999999"/>
    <n v="3.0031000000000008"/>
    <n v="29.307875291399998"/>
    <n v="879.2362587419999"/>
    <n v="246.30536424405403"/>
    <n v="0.6490825688073395"/>
    <n v="283"/>
    <n v="436"/>
    <n v="16"/>
    <x v="1"/>
    <x v="1"/>
    <m/>
    <m/>
    <x v="36"/>
  </r>
  <r>
    <s v="Career &amp; Technical Education"/>
    <s v="Paralegal Studies"/>
    <x v="2"/>
    <x v="113"/>
    <n v="0"/>
    <n v="0"/>
    <n v="1.0218"/>
    <n v="16.229999999999997"/>
    <n v="486.89999999999992"/>
    <n v="486.89999999999992"/>
    <n v="0.71621621621621623"/>
    <n v="159"/>
    <n v="222"/>
    <n v="6"/>
    <x v="1"/>
    <x v="1"/>
    <m/>
    <m/>
    <x v="37"/>
  </r>
  <r>
    <s v="Career &amp; Technical Education"/>
    <s v="Real Estate"/>
    <x v="2"/>
    <x v="114"/>
    <n v="0"/>
    <n v="0"/>
    <n v="1.0654000000000001"/>
    <n v="16.0933332"/>
    <n v="482.79999600000002"/>
    <n v="453.16312746386325"/>
    <n v="0.62992125984251968"/>
    <n v="160"/>
    <n v="254"/>
    <n v="6"/>
    <x v="1"/>
    <x v="1"/>
    <m/>
    <m/>
    <x v="38"/>
  </r>
  <r>
    <s v="Career &amp; Technical Education"/>
    <s v="Surveying"/>
    <x v="2"/>
    <x v="115"/>
    <n v="0"/>
    <n v="0"/>
    <n v="0.7833"/>
    <n v="5.2299992"/>
    <n v="156.89997600000001"/>
    <n v="200.3063653772501"/>
    <n v="0.15753424657534246"/>
    <n v="23"/>
    <n v="146"/>
    <n v="3"/>
    <x v="1"/>
    <x v="1"/>
    <m/>
    <m/>
    <x v="53"/>
  </r>
  <r>
    <s v="Career &amp; Technical Education"/>
    <s v="Water/Wastewater"/>
    <x v="2"/>
    <x v="116"/>
    <n v="0.37873049537948789"/>
    <n v="1"/>
    <n v="1.6403999999999999"/>
    <n v="33.411502999999996"/>
    <n v="1002.3450899999999"/>
    <n v="389.26022912621352"/>
    <n v="0.60805860805860801"/>
    <n v="332"/>
    <n v="546"/>
    <n v="14"/>
    <x v="1"/>
    <x v="1"/>
    <m/>
    <m/>
    <x v="39"/>
  </r>
  <r>
    <s v="Counseling"/>
    <s v="Counseling"/>
    <x v="2"/>
    <x v="117"/>
    <n v="0"/>
    <n v="0"/>
    <n v="4.0001999999999995"/>
    <n v="50.594996200000004"/>
    <n v="1517.8498860000002"/>
    <n v="379.44349932503366"/>
    <n v="0.55671077504725897"/>
    <n v="589"/>
    <n v="1058"/>
    <n v="24"/>
    <x v="1"/>
    <x v="1"/>
    <m/>
    <m/>
    <x v="40"/>
  </r>
  <r>
    <s v="Counseling"/>
    <s v="Personal Dev Special Services"/>
    <x v="2"/>
    <x v="35"/>
    <e v="#NUM!"/>
    <n v="0"/>
    <n v="0"/>
    <n v="1.9039957999999999"/>
    <n v="57.119873999999996"/>
    <m/>
    <n v="0.48863636363636365"/>
    <n v="43"/>
    <n v="88"/>
    <n v="3"/>
    <x v="1"/>
    <x v="1"/>
    <m/>
    <m/>
    <x v="41"/>
  </r>
  <r>
    <s v="Counseling"/>
    <s v="Work Experience"/>
    <x v="2"/>
    <x v="118"/>
    <n v="0"/>
    <n v="0"/>
    <n v="0.35970000000000002"/>
    <n v="0.33333299999999999"/>
    <n v="9.9999900000000004"/>
    <n v="27.800917431192659"/>
    <n v="0.5"/>
    <n v="10"/>
    <n v="20"/>
    <n v="1"/>
    <x v="1"/>
    <x v="1"/>
    <m/>
    <m/>
    <x v="42"/>
  </r>
  <r>
    <s v="Math, Science &amp; Engineering"/>
    <s v="Astronomy"/>
    <x v="2"/>
    <x v="81"/>
    <n v="0.83333333333333337"/>
    <n v="0.75"/>
    <n v="0.15"/>
    <n v="16.3"/>
    <n v="489"/>
    <n v="543.33333333333348"/>
    <n v="0.90555555555555556"/>
    <n v="163"/>
    <n v="180"/>
    <n v="5"/>
    <x v="1"/>
    <x v="1"/>
    <m/>
    <m/>
    <x v="44"/>
  </r>
  <r>
    <s v="Math, Science &amp; Engineering"/>
    <s v="Biology"/>
    <x v="2"/>
    <x v="119"/>
    <n v="0.24839505667216136"/>
    <n v="2.4259999999999997"/>
    <n v="7.3407"/>
    <n v="198.75666550000003"/>
    <n v="5962.6999650000007"/>
    <n v="610.51327111511534"/>
    <n v="0.94482288828337879"/>
    <n v="1387"/>
    <n v="1468"/>
    <n v="36"/>
    <x v="1"/>
    <x v="1"/>
    <m/>
    <m/>
    <x v="45"/>
  </r>
  <r>
    <s v="Math, Science &amp; Engineering"/>
    <s v="Chemistry"/>
    <x v="2"/>
    <x v="83"/>
    <n v="0.18867568536442711"/>
    <n v="1"/>
    <n v="4.3000999999999996"/>
    <n v="75.599997800000011"/>
    <n v="2267.9999340000004"/>
    <n v="427.91644195392553"/>
    <n v="0.85174418604651159"/>
    <n v="293"/>
    <n v="344"/>
    <n v="12"/>
    <x v="1"/>
    <x v="1"/>
    <m/>
    <m/>
    <x v="46"/>
  </r>
  <r>
    <s v="Math, Science &amp; Engineering"/>
    <s v="Engineering"/>
    <x v="2"/>
    <x v="120"/>
    <n v="0.62385775624793571"/>
    <n v="1.1333"/>
    <n v="0.68330000000000002"/>
    <n v="27.4683566"/>
    <n v="824.05069800000001"/>
    <n v="453.62253550589008"/>
    <n v="0.90697674418604646"/>
    <n v="156"/>
    <n v="172"/>
    <n v="6"/>
    <x v="1"/>
    <x v="1"/>
    <m/>
    <m/>
    <x v="47"/>
  </r>
  <r>
    <s v="Math, Science &amp; Engineering"/>
    <s v="Geography"/>
    <x v="2"/>
    <x v="121"/>
    <n v="0"/>
    <n v="0"/>
    <n v="1.1500000000000001"/>
    <n v="13.6"/>
    <n v="408"/>
    <n v="354.78260869565207"/>
    <n v="0.70833333333333337"/>
    <n v="136"/>
    <n v="192"/>
    <n v="6"/>
    <x v="1"/>
    <x v="1"/>
    <m/>
    <m/>
    <x v="48"/>
  </r>
  <r>
    <s v="Math, Science &amp; Engineering"/>
    <s v="Geology"/>
    <x v="2"/>
    <x v="1"/>
    <n v="0"/>
    <n v="0"/>
    <n v="0.4"/>
    <n v="4.7"/>
    <n v="141"/>
    <n v="352.5"/>
    <n v="0.734375"/>
    <n v="47"/>
    <n v="64"/>
    <n v="2"/>
    <x v="1"/>
    <x v="1"/>
    <m/>
    <m/>
    <x v="49"/>
  </r>
  <r>
    <s v="Math, Science &amp; Engineering"/>
    <s v="Math"/>
    <x v="2"/>
    <x v="122"/>
    <n v="0.31301721452467057"/>
    <n v="6.9333000000000009"/>
    <n v="15.216600000000001"/>
    <n v="381.2376230000001"/>
    <n v="11437.128690000003"/>
    <n v="516.35125621334646"/>
    <n v="0.80048409405255883"/>
    <n v="2315"/>
    <n v="2892"/>
    <n v="69"/>
    <x v="1"/>
    <x v="1"/>
    <m/>
    <m/>
    <x v="50"/>
  </r>
  <r>
    <s v="Math, Science &amp; Engineering"/>
    <s v="Oceanography"/>
    <x v="2"/>
    <x v="43"/>
    <n v="0"/>
    <n v="0"/>
    <n v="0.55000000000000004"/>
    <n v="9.8000000000000007"/>
    <n v="294"/>
    <n v="534.5454545454545"/>
    <n v="1.0208333333333333"/>
    <n v="98"/>
    <n v="96"/>
    <n v="3"/>
    <x v="1"/>
    <x v="1"/>
    <m/>
    <m/>
    <x v="51"/>
  </r>
  <r>
    <s v="Math, Science &amp; Engineering"/>
    <s v="Physics"/>
    <x v="2"/>
    <x v="123"/>
    <n v="0.43860079994386358"/>
    <n v="1.2501"/>
    <n v="1.6001000000000001"/>
    <n v="50.466660400000002"/>
    <n v="1513.999812"/>
    <n v="531.19072766823388"/>
    <n v="0.99549549549549554"/>
    <n v="221"/>
    <n v="222"/>
    <n v="7"/>
    <x v="1"/>
    <x v="1"/>
    <m/>
    <m/>
    <x v="52"/>
  </r>
  <r>
    <s v="Arts, Humanities &amp; Social Sciences"/>
    <s v="American Sign Language"/>
    <x v="3"/>
    <x v="124"/>
    <n v="0.42104432253226504"/>
    <n v="1.0668"/>
    <n v="1.4668999999999999"/>
    <n v="24.588916399999999"/>
    <n v="737.66749199999992"/>
    <n v="291.14239728460353"/>
    <n v="0.6430769230769231"/>
    <n v="209"/>
    <n v="325"/>
    <n v="11"/>
    <x v="2"/>
    <x v="0"/>
    <m/>
    <m/>
    <x v="0"/>
  </r>
  <r>
    <s v="Arts, Humanities &amp; Social Sciences"/>
    <s v="Anthropology"/>
    <x v="3"/>
    <x v="48"/>
    <n v="0"/>
    <n v="0"/>
    <n v="0.60000000000000009"/>
    <n v="9.6"/>
    <n v="288"/>
    <n v="479.99999999999989"/>
    <n v="0.64"/>
    <n v="96"/>
    <n v="150"/>
    <n v="3"/>
    <x v="2"/>
    <x v="0"/>
    <m/>
    <m/>
    <x v="1"/>
  </r>
  <r>
    <s v="Arts, Humanities &amp; Social Sciences"/>
    <s v="Arabic"/>
    <x v="3"/>
    <x v="125"/>
    <n v="0.2197751475388216"/>
    <n v="1.3331999999999999"/>
    <n v="4.7330000000000005"/>
    <n v="84.853302999999997"/>
    <n v="2545.5990899999997"/>
    <n v="419.63652533711377"/>
    <n v="0.91961414790996787"/>
    <n v="572"/>
    <n v="622"/>
    <n v="21"/>
    <x v="2"/>
    <x v="0"/>
    <m/>
    <m/>
    <x v="2"/>
  </r>
  <r>
    <s v="Arts, Humanities &amp; Social Sciences"/>
    <s v="Aramaic"/>
    <x v="3"/>
    <x v="3"/>
    <n v="0"/>
    <n v="0"/>
    <n v="0.33329999999999999"/>
    <n v="3.9999984"/>
    <n v="119.99995199999999"/>
    <n v="360.03585958595863"/>
    <n v="0.8"/>
    <n v="24"/>
    <n v="30"/>
    <n v="1"/>
    <x v="2"/>
    <x v="0"/>
    <m/>
    <m/>
    <x v="3"/>
  </r>
  <r>
    <s v="Arts, Humanities &amp; Social Sciences"/>
    <s v="Art"/>
    <x v="3"/>
    <x v="126"/>
    <n v="7.9539062100472194E-2"/>
    <n v="0.46660000000000001"/>
    <n v="5.3996999999999993"/>
    <n v="83.41"/>
    <n v="2502.2999999999997"/>
    <n v="426.55506878270802"/>
    <n v="0.80336351875808543"/>
    <n v="621"/>
    <n v="773"/>
    <n v="21"/>
    <x v="2"/>
    <x v="0"/>
    <m/>
    <m/>
    <x v="4"/>
  </r>
  <r>
    <s v="Arts, Humanities &amp; Social Sciences"/>
    <s v="Communication"/>
    <x v="3"/>
    <x v="5"/>
    <n v="0.22727272727272721"/>
    <n v="1"/>
    <n v="3.4000000000000008"/>
    <n v="61.255771699999997"/>
    <n v="1837.673151"/>
    <n v="417.65298886363621"/>
    <n v="0.93538461538461537"/>
    <n v="608"/>
    <n v="650"/>
    <n v="22"/>
    <x v="2"/>
    <x v="0"/>
    <m/>
    <m/>
    <x v="5"/>
  </r>
  <r>
    <s v="Arts, Humanities &amp; Social Sciences"/>
    <s v="English"/>
    <x v="3"/>
    <x v="127"/>
    <n v="0.26146848960662739"/>
    <n v="3.8"/>
    <n v="10.7333"/>
    <n v="200.98410750000002"/>
    <n v="6029.5232250000008"/>
    <n v="414.87640281285036"/>
    <n v="0.84081632653061222"/>
    <n v="1648"/>
    <n v="1960"/>
    <n v="55"/>
    <x v="2"/>
    <x v="0"/>
    <m/>
    <m/>
    <x v="6"/>
  </r>
  <r>
    <s v="Arts, Humanities &amp; Social Sciences"/>
    <s v="English As a Second Language"/>
    <x v="3"/>
    <x v="128"/>
    <n v="0.15437157223291947"/>
    <n v="3.3833000000000006"/>
    <n v="18.533299999999993"/>
    <n v="211.33333140000008"/>
    <n v="6339.9999420000022"/>
    <n v="289.27844382796633"/>
    <n v="0.79870967741935484"/>
    <n v="1238"/>
    <n v="1550"/>
    <n v="62"/>
    <x v="2"/>
    <x v="0"/>
    <m/>
    <m/>
    <x v="7"/>
  </r>
  <r>
    <s v="Arts, Humanities &amp; Social Sciences"/>
    <s v="French"/>
    <x v="3"/>
    <x v="3"/>
    <n v="0"/>
    <n v="0"/>
    <n v="0.33329999999999999"/>
    <n v="4.3333316000000002"/>
    <n v="129.99994800000002"/>
    <n v="390.03884788478848"/>
    <n v="0.8666666666666667"/>
    <n v="26"/>
    <n v="30"/>
    <n v="1"/>
    <x v="2"/>
    <x v="0"/>
    <m/>
    <m/>
    <x v="8"/>
  </r>
  <r>
    <s v="Arts, Humanities &amp; Social Sciences"/>
    <s v="History"/>
    <x v="3"/>
    <x v="129"/>
    <n v="0.21739130434782605"/>
    <n v="1"/>
    <n v="3.6000000000000005"/>
    <n v="73.483703999999989"/>
    <n v="2204.5111199999997"/>
    <n v="479.24154782608684"/>
    <n v="0.69478672985781986"/>
    <n v="733"/>
    <n v="1055"/>
    <n v="22"/>
    <x v="2"/>
    <x v="0"/>
    <m/>
    <m/>
    <x v="9"/>
  </r>
  <r>
    <s v="Arts, Humanities &amp; Social Sciences"/>
    <s v="Humanities"/>
    <x v="3"/>
    <x v="8"/>
    <n v="0.2"/>
    <n v="0.2"/>
    <n v="0.8"/>
    <n v="14.059999999999999"/>
    <n v="421.79999999999995"/>
    <n v="421.79999999999995"/>
    <n v="0.67317073170731712"/>
    <n v="138"/>
    <n v="205"/>
    <n v="5"/>
    <x v="2"/>
    <x v="0"/>
    <m/>
    <m/>
    <x v="10"/>
  </r>
  <r>
    <s v="Arts, Humanities &amp; Social Sciences"/>
    <s v="Music"/>
    <x v="3"/>
    <x v="130"/>
    <n v="0.3213634055040348"/>
    <n v="1.7083999999999999"/>
    <n v="3.6077000000000008"/>
    <n v="67.835235426099985"/>
    <n v="2035.0570627829995"/>
    <n v="388.28815759725984"/>
    <n v="0.59132007233273054"/>
    <n v="654"/>
    <n v="1106"/>
    <n v="27"/>
    <x v="2"/>
    <x v="0"/>
    <m/>
    <m/>
    <x v="11"/>
  </r>
  <r>
    <s v="Arts, Humanities &amp; Social Sciences"/>
    <s v="Native American Languages"/>
    <x v="3"/>
    <x v="26"/>
    <n v="0"/>
    <n v="0"/>
    <n v="0.26669999999999999"/>
    <n v="4.4883331999999996"/>
    <n v="134.64999599999999"/>
    <n v="504.87437570303706"/>
    <n v="0.55000000000000004"/>
    <n v="33"/>
    <n v="60"/>
    <n v="2"/>
    <x v="2"/>
    <x v="0"/>
    <m/>
    <m/>
    <x v="12"/>
  </r>
  <r>
    <s v="Arts, Humanities &amp; Social Sciences"/>
    <s v="Philosophy"/>
    <x v="3"/>
    <x v="13"/>
    <n v="0.40000000000000008"/>
    <n v="0.8"/>
    <n v="1.2"/>
    <n v="26.199999999999996"/>
    <n v="785.99999999999989"/>
    <n v="393"/>
    <n v="0.67179487179487174"/>
    <n v="262"/>
    <n v="390"/>
    <n v="9"/>
    <x v="2"/>
    <x v="0"/>
    <m/>
    <m/>
    <x v="13"/>
  </r>
  <r>
    <s v="Arts, Humanities &amp; Social Sciences"/>
    <s v="Political Science"/>
    <x v="3"/>
    <x v="96"/>
    <n v="0"/>
    <n v="0"/>
    <n v="1.2"/>
    <n v="18.919978"/>
    <n v="567.59933999999998"/>
    <n v="472.99945000000002"/>
    <n v="0.73913043478260865"/>
    <n v="187"/>
    <n v="253"/>
    <n v="6"/>
    <x v="2"/>
    <x v="0"/>
    <m/>
    <m/>
    <x v="14"/>
  </r>
  <r>
    <s v="Arts, Humanities &amp; Social Sciences"/>
    <s v="Psychology"/>
    <x v="3"/>
    <x v="131"/>
    <n v="0.33500589426593719"/>
    <n v="1.1083000000000001"/>
    <n v="2.1999999999999997"/>
    <n v="62.353783500000006"/>
    <n v="1870.6135050000003"/>
    <n v="565.43043405978904"/>
    <n v="0.81830790568654643"/>
    <n v="590"/>
    <n v="721"/>
    <n v="16"/>
    <x v="2"/>
    <x v="0"/>
    <m/>
    <m/>
    <x v="15"/>
  </r>
  <r>
    <s v="Arts, Humanities &amp; Social Sciences"/>
    <s v="Religious Studies"/>
    <x v="3"/>
    <x v="15"/>
    <n v="0"/>
    <n v="0"/>
    <n v="0.2"/>
    <n v="3.6"/>
    <n v="108"/>
    <n v="540"/>
    <n v="0.72"/>
    <n v="36"/>
    <n v="50"/>
    <n v="1"/>
    <x v="2"/>
    <x v="0"/>
    <m/>
    <m/>
    <x v="16"/>
  </r>
  <r>
    <s v="Arts, Humanities &amp; Social Sciences"/>
    <s v="Social Work"/>
    <x v="3"/>
    <x v="48"/>
    <n v="0"/>
    <n v="0"/>
    <n v="0.60000000000000009"/>
    <n v="10.6"/>
    <n v="318"/>
    <n v="529.99999999999989"/>
    <n v="0.70666666666666667"/>
    <n v="106"/>
    <n v="150"/>
    <n v="3"/>
    <x v="2"/>
    <x v="0"/>
    <m/>
    <m/>
    <x v="17"/>
  </r>
  <r>
    <s v="Arts, Humanities &amp; Social Sciences"/>
    <s v="Sociology"/>
    <x v="3"/>
    <x v="58"/>
    <n v="0.50000000000000011"/>
    <n v="0.8"/>
    <n v="0.8"/>
    <n v="29.900000000000002"/>
    <n v="897.00000000000011"/>
    <n v="560.62500000000011"/>
    <n v="0.79946524064171121"/>
    <n v="299"/>
    <n v="374"/>
    <n v="8"/>
    <x v="2"/>
    <x v="0"/>
    <m/>
    <m/>
    <x v="18"/>
  </r>
  <r>
    <s v="Arts, Humanities &amp; Social Sciences"/>
    <s v="Spanish"/>
    <x v="3"/>
    <x v="14"/>
    <n v="0.43103225305847964"/>
    <n v="1.6664999999999999"/>
    <n v="2.1997999999999998"/>
    <n v="39.013317799999996"/>
    <n v="1170.3995339999999"/>
    <n v="302.71824069523831"/>
    <n v="0.67428571428571427"/>
    <n v="236"/>
    <n v="350"/>
    <n v="12"/>
    <x v="2"/>
    <x v="0"/>
    <m/>
    <m/>
    <x v="19"/>
  </r>
  <r>
    <s v="Arts, Humanities &amp; Social Sciences"/>
    <s v="Theater Arts"/>
    <x v="3"/>
    <x v="15"/>
    <n v="0"/>
    <n v="0"/>
    <n v="0.2"/>
    <n v="2.7"/>
    <n v="81"/>
    <n v="405"/>
    <n v="0.61363636363636365"/>
    <n v="27"/>
    <n v="44"/>
    <n v="1"/>
    <x v="2"/>
    <x v="0"/>
    <m/>
    <m/>
    <x v="20"/>
  </r>
  <r>
    <s v="Athletics, Kinesiology &amp; Health Ed"/>
    <s v="Exercise Science"/>
    <x v="3"/>
    <x v="132"/>
    <n v="0.33864614344587307"/>
    <n v="2.6048999999999998"/>
    <n v="5.0871999999999993"/>
    <n v="85.21235320000001"/>
    <n v="2556.3705960000002"/>
    <n v="339.69896563637815"/>
    <n v="0.47835656639765223"/>
    <n v="652"/>
    <n v="1363"/>
    <n v="30"/>
    <x v="2"/>
    <x v="0"/>
    <m/>
    <m/>
    <x v="21"/>
  </r>
  <r>
    <s v="Athletics, Kinesiology &amp; Health Ed"/>
    <s v="Health Education"/>
    <x v="3"/>
    <x v="133"/>
    <n v="0.19883544303797468"/>
    <n v="0.7854000000000001"/>
    <n v="3.1646000000000001"/>
    <n v="70.316110500000008"/>
    <n v="2109.4833150000004"/>
    <n v="534.04640886075947"/>
    <n v="0.69287211740041932"/>
    <n v="661"/>
    <n v="954"/>
    <n v="18"/>
    <x v="2"/>
    <x v="0"/>
    <m/>
    <m/>
    <x v="22"/>
  </r>
  <r>
    <s v="Career &amp; Technical Education"/>
    <s v="Business (excludes Accounting)"/>
    <x v="3"/>
    <x v="134"/>
    <n v="0.71428571428571419"/>
    <n v="1.9999999999999998"/>
    <n v="0.8"/>
    <n v="43.416568999999996"/>
    <n v="1302.4970699999999"/>
    <n v="465.17752499999989"/>
    <n v="0.67131782945736429"/>
    <n v="433"/>
    <n v="645"/>
    <n v="13"/>
    <x v="2"/>
    <x v="0"/>
    <m/>
    <m/>
    <x v="23"/>
  </r>
  <r>
    <s v="Career &amp; Technical Education"/>
    <s v="Accounting"/>
    <x v="3"/>
    <x v="135"/>
    <n v="0.34258232800782523"/>
    <n v="1.0507"/>
    <n v="2.0162999999999998"/>
    <n v="51.209988100000004"/>
    <n v="1536.2996430000001"/>
    <n v="500.91282784479949"/>
    <n v="0.64473684210526316"/>
    <n v="392"/>
    <n v="608"/>
    <n v="11"/>
    <x v="2"/>
    <x v="0"/>
    <m/>
    <m/>
    <x v="24"/>
  </r>
  <r>
    <s v="Career &amp; Technical Education"/>
    <s v="Automotive"/>
    <x v="3"/>
    <x v="136"/>
    <n v="0.35545014983545681"/>
    <n v="1.9334"/>
    <n v="3.5059000000000005"/>
    <n v="67.421020800000008"/>
    <n v="2022.6306240000004"/>
    <n v="380.23661014400136"/>
    <n v="0.65355805243445697"/>
    <n v="349"/>
    <n v="534"/>
    <n v="18"/>
    <x v="2"/>
    <x v="0"/>
    <m/>
    <m/>
    <x v="25"/>
  </r>
  <r>
    <s v="Career &amp; Technical Education"/>
    <s v="Business Office Technology"/>
    <x v="3"/>
    <x v="137"/>
    <n v="0.37022471910112359"/>
    <n v="0.72489999999999999"/>
    <n v="1.2330999999999996"/>
    <n v="29.059998215100002"/>
    <n v="871.79994645300008"/>
    <n v="445.25022801481111"/>
    <n v="0.42777155655095184"/>
    <n v="382"/>
    <n v="893"/>
    <n v="19"/>
    <x v="2"/>
    <x v="0"/>
    <m/>
    <m/>
    <x v="26"/>
  </r>
  <r>
    <s v="Career &amp; Technical Education"/>
    <s v="CADD Technology"/>
    <x v="3"/>
    <x v="138"/>
    <n v="0.55683964884987225"/>
    <n v="1.0022"/>
    <n v="0.79759999999999998"/>
    <n v="19.173332400000003"/>
    <n v="575.19997200000012"/>
    <n v="319.5910501166797"/>
    <n v="0.60256410256410253"/>
    <n v="94"/>
    <n v="156"/>
    <n v="6"/>
    <x v="2"/>
    <x v="0"/>
    <m/>
    <m/>
    <x v="27"/>
  </r>
  <r>
    <s v="Career &amp; Technical Education"/>
    <s v="Child Development"/>
    <x v="3"/>
    <x v="139"/>
    <n v="0.16584435507276415"/>
    <n v="0.8"/>
    <n v="4.0238000000000005"/>
    <n v="77.283330695400025"/>
    <n v="2318.4999208620006"/>
    <n v="480.63765513951654"/>
    <n v="0.81790744466800802"/>
    <n v="813"/>
    <n v="994"/>
    <n v="26"/>
    <x v="2"/>
    <x v="0"/>
    <m/>
    <m/>
    <x v="28"/>
  </r>
  <r>
    <s v="Career &amp; Technical Education"/>
    <s v="Computer &amp; Information Science"/>
    <x v="3"/>
    <x v="140"/>
    <n v="0.21880772912986615"/>
    <n v="1.6227"/>
    <n v="5.7933999999999992"/>
    <n v="80.342850231700012"/>
    <n v="2410.2855069510006"/>
    <n v="325.00714755073432"/>
    <n v="0.46107784431137727"/>
    <n v="462"/>
    <n v="1002"/>
    <n v="24"/>
    <x v="2"/>
    <x v="0"/>
    <m/>
    <m/>
    <x v="29"/>
  </r>
  <r>
    <s v="Career &amp; Technical Education"/>
    <s v="Computer Science"/>
    <x v="3"/>
    <x v="141"/>
    <n v="2.4489795918367346E-2"/>
    <n v="0.06"/>
    <n v="2.3899999999999997"/>
    <n v="40.200000000000003"/>
    <n v="1206"/>
    <n v="492.24489795918367"/>
    <n v="0.68611111111111112"/>
    <n v="247"/>
    <n v="360"/>
    <n v="9"/>
    <x v="2"/>
    <x v="0"/>
    <m/>
    <m/>
    <x v="30"/>
  </r>
  <r>
    <s v="Career &amp; Technical Education"/>
    <s v="Economics"/>
    <x v="3"/>
    <x v="10"/>
    <n v="0.42857142857142866"/>
    <n v="0.60000000000000009"/>
    <n v="0.8"/>
    <n v="37.6"/>
    <n v="1128"/>
    <n v="805.71428571428578"/>
    <n v="0.88470588235294123"/>
    <n v="376"/>
    <n v="425"/>
    <n v="7"/>
    <x v="2"/>
    <x v="0"/>
    <m/>
    <m/>
    <x v="31"/>
  </r>
  <r>
    <s v="Career &amp; Technical Education"/>
    <s v="Education"/>
    <x v="3"/>
    <x v="1"/>
    <n v="0"/>
    <n v="0"/>
    <n v="0.4"/>
    <n v="4.3"/>
    <n v="129"/>
    <n v="322.49999999999994"/>
    <n v="0.43"/>
    <n v="43"/>
    <n v="100"/>
    <n v="2"/>
    <x v="2"/>
    <x v="0"/>
    <m/>
    <m/>
    <x v="32"/>
  </r>
  <r>
    <s v="Career &amp; Technical Education"/>
    <s v="Electronics Technology"/>
    <x v="3"/>
    <x v="71"/>
    <n v="0.7142857142857143"/>
    <n v="0.5"/>
    <n v="0.2"/>
    <n v="11.8"/>
    <n v="354"/>
    <n v="505.71428571428572"/>
    <n v="1.0535714285714286"/>
    <n v="59"/>
    <n v="56"/>
    <n v="2"/>
    <x v="2"/>
    <x v="0"/>
    <m/>
    <m/>
    <x v="33"/>
  </r>
  <r>
    <s v="Career &amp; Technical Education"/>
    <s v="Environmental Hlth/ Safety Mgt"/>
    <x v="3"/>
    <x v="142"/>
    <n v="0.67847480554616169"/>
    <n v="0.80249999999999999"/>
    <n v="0.38030000000000003"/>
    <n v="9.5533313999999994"/>
    <n v="286.599942"/>
    <n v="242.30634257693612"/>
    <n v="0.40853658536585363"/>
    <n v="67"/>
    <n v="164"/>
    <n v="5"/>
    <x v="2"/>
    <x v="0"/>
    <m/>
    <m/>
    <x v="34"/>
  </r>
  <r>
    <s v="Career &amp; Technical Education"/>
    <s v="Graphic Design"/>
    <x v="3"/>
    <x v="143"/>
    <n v="0"/>
    <n v="0"/>
    <n v="2.2664000000000004"/>
    <n v="30.013323199999995"/>
    <n v="900.39969599999984"/>
    <n v="397.28189904694659"/>
    <n v="0.71199999999999997"/>
    <n v="178"/>
    <n v="250"/>
    <n v="7"/>
    <x v="2"/>
    <x v="0"/>
    <m/>
    <m/>
    <x v="35"/>
  </r>
  <r>
    <s v="Career &amp; Technical Education"/>
    <s v="Ornamental Horticulture"/>
    <x v="3"/>
    <x v="144"/>
    <n v="0.17274680824168875"/>
    <n v="0.68330000000000002"/>
    <n v="3.2722000000000002"/>
    <n v="31.255215471999996"/>
    <n v="937.65646415999993"/>
    <n v="237.05131188471742"/>
    <n v="0.6651785714285714"/>
    <n v="298"/>
    <n v="448"/>
    <n v="18"/>
    <x v="2"/>
    <x v="0"/>
    <m/>
    <m/>
    <x v="36"/>
  </r>
  <r>
    <s v="Career &amp; Technical Education"/>
    <s v="Paralegal Studies"/>
    <x v="3"/>
    <x v="11"/>
    <n v="0"/>
    <n v="0"/>
    <n v="0.8"/>
    <n v="11.88"/>
    <n v="356.40000000000003"/>
    <n v="445.5"/>
    <n v="0.6705882352941176"/>
    <n v="114"/>
    <n v="170"/>
    <n v="4"/>
    <x v="2"/>
    <x v="0"/>
    <m/>
    <m/>
    <x v="37"/>
  </r>
  <r>
    <s v="Career &amp; Technical Education"/>
    <s v="Real Estate"/>
    <x v="3"/>
    <x v="145"/>
    <n v="0"/>
    <n v="0"/>
    <n v="0.81089999999999995"/>
    <n v="12.093333300000001"/>
    <n v="362.79999900000001"/>
    <n v="447.40411764705891"/>
    <n v="0.52727272727272723"/>
    <n v="116"/>
    <n v="220"/>
    <n v="5"/>
    <x v="2"/>
    <x v="0"/>
    <m/>
    <m/>
    <x v="38"/>
  </r>
  <r>
    <s v="Career &amp; Technical Education"/>
    <s v="Water/Wastewater"/>
    <x v="3"/>
    <x v="146"/>
    <n v="0.33422459893048129"/>
    <n v="0.8"/>
    <n v="1.5935999999999999"/>
    <n v="32.154600599999995"/>
    <n v="964.63801799999987"/>
    <n v="403.0071933489304"/>
    <n v="0.6145038167938931"/>
    <n v="322"/>
    <n v="524"/>
    <n v="13"/>
    <x v="2"/>
    <x v="0"/>
    <m/>
    <m/>
    <x v="39"/>
  </r>
  <r>
    <s v="Counseling"/>
    <s v="Counseling"/>
    <x v="3"/>
    <x v="147"/>
    <n v="0"/>
    <n v="0"/>
    <n v="4.2998000000000012"/>
    <n v="66.547967955200008"/>
    <n v="1996.4390386560003"/>
    <n v="464.30974432671275"/>
    <n v="0.65109034267912769"/>
    <n v="836"/>
    <n v="1284"/>
    <n v="28"/>
    <x v="2"/>
    <x v="0"/>
    <m/>
    <m/>
    <x v="40"/>
  </r>
  <r>
    <s v="Counseling"/>
    <s v="Personal Dev Special Services"/>
    <x v="3"/>
    <x v="148"/>
    <n v="0"/>
    <n v="0"/>
    <n v="0.13339999999999999"/>
    <n v="1.5218974000000001"/>
    <n v="45.656922000000002"/>
    <n v="342.2557871064468"/>
    <n v="0.54411764705882348"/>
    <n v="37"/>
    <n v="68"/>
    <n v="2"/>
    <x v="2"/>
    <x v="0"/>
    <m/>
    <m/>
    <x v="41"/>
  </r>
  <r>
    <s v="Counseling"/>
    <s v="Work Experience"/>
    <x v="3"/>
    <x v="149"/>
    <n v="0"/>
    <n v="0"/>
    <n v="0.32700000000000001"/>
    <n v="2.1666656999999998"/>
    <n v="64.999970999999988"/>
    <n v="198.77666972477061"/>
    <n v="0.51666666666666672"/>
    <n v="31"/>
    <n v="60"/>
    <n v="3"/>
    <x v="2"/>
    <x v="0"/>
    <m/>
    <m/>
    <x v="42"/>
  </r>
  <r>
    <s v="Learning &amp; Technology Resources"/>
    <s v="Independent Studies"/>
    <x v="3"/>
    <x v="150"/>
    <n v="1"/>
    <n v="0.2833"/>
    <n v="0"/>
    <n v="1.1666662000000001"/>
    <n v="34.999986"/>
    <n v="123.5438969290505"/>
    <n v="0.21875"/>
    <n v="7"/>
    <n v="32"/>
    <n v="1"/>
    <x v="2"/>
    <x v="0"/>
    <m/>
    <m/>
    <x v="54"/>
  </r>
  <r>
    <s v="Math, Science &amp; Engineering"/>
    <s v="Astronomy"/>
    <x v="3"/>
    <x v="38"/>
    <n v="0.77777777777777768"/>
    <n v="0.7"/>
    <n v="0.2"/>
    <n v="14.239999999999998"/>
    <n v="427.19999999999993"/>
    <n v="474.66666666666657"/>
    <n v="0.77777777777777779"/>
    <n v="140"/>
    <n v="180"/>
    <n v="5"/>
    <x v="2"/>
    <x v="0"/>
    <m/>
    <m/>
    <x v="44"/>
  </r>
  <r>
    <s v="Math, Science &amp; Engineering"/>
    <s v="Biology"/>
    <x v="3"/>
    <x v="151"/>
    <n v="0.19276698368243972"/>
    <n v="1.9823"/>
    <n v="8.3011000000000017"/>
    <n v="194.83664230000002"/>
    <n v="5845.0992690000003"/>
    <n v="568.40143036349866"/>
    <n v="0.89722222222222225"/>
    <n v="1292"/>
    <n v="1440"/>
    <n v="37"/>
    <x v="2"/>
    <x v="0"/>
    <m/>
    <m/>
    <x v="45"/>
  </r>
  <r>
    <s v="Math, Science &amp; Engineering"/>
    <s v="Chemistry"/>
    <x v="3"/>
    <x v="152"/>
    <n v="0.21100530265499717"/>
    <n v="1.1499999999999999"/>
    <n v="4.3001000000000005"/>
    <n v="80.966664699999995"/>
    <n v="2428.999941"/>
    <n v="445.67988495623939"/>
    <n v="0.85597826086956519"/>
    <n v="315"/>
    <n v="368"/>
    <n v="13"/>
    <x v="2"/>
    <x v="0"/>
    <m/>
    <m/>
    <x v="46"/>
  </r>
  <r>
    <s v="Math, Science &amp; Engineering"/>
    <s v="Engineering"/>
    <x v="3"/>
    <x v="153"/>
    <n v="0"/>
    <n v="0"/>
    <n v="2"/>
    <n v="36.102790999999996"/>
    <n v="1083.0837299999998"/>
    <n v="541.54186499999992"/>
    <n v="1.0585585585585586"/>
    <n v="235"/>
    <n v="222"/>
    <n v="7"/>
    <x v="2"/>
    <x v="0"/>
    <m/>
    <m/>
    <x v="47"/>
  </r>
  <r>
    <s v="Math, Science &amp; Engineering"/>
    <s v="Geography"/>
    <x v="3"/>
    <x v="45"/>
    <n v="0"/>
    <n v="0"/>
    <n v="0.75000000000000011"/>
    <n v="8.2999999999999989"/>
    <n v="248.99999999999997"/>
    <n v="331.99999999999989"/>
    <n v="0.6484375"/>
    <n v="83"/>
    <n v="128"/>
    <n v="4"/>
    <x v="2"/>
    <x v="0"/>
    <m/>
    <m/>
    <x v="48"/>
  </r>
  <r>
    <s v="Math, Science &amp; Engineering"/>
    <s v="Geology"/>
    <x v="3"/>
    <x v="15"/>
    <n v="1"/>
    <n v="0.2"/>
    <n v="0"/>
    <n v="1.9"/>
    <n v="57"/>
    <n v="284.99999999999994"/>
    <n v="0.59375"/>
    <n v="19"/>
    <n v="32"/>
    <n v="1"/>
    <x v="2"/>
    <x v="0"/>
    <m/>
    <m/>
    <x v="49"/>
  </r>
  <r>
    <s v="Math, Science &amp; Engineering"/>
    <s v="Math"/>
    <x v="3"/>
    <x v="154"/>
    <n v="0.31897497090372817"/>
    <n v="7.5917000000000012"/>
    <n v="16.208600000000004"/>
    <n v="422.72123690000001"/>
    <n v="12681.637107"/>
    <n v="532.83517884228354"/>
    <n v="0.80878150168875029"/>
    <n v="3113"/>
    <n v="3849"/>
    <n v="88"/>
    <x v="2"/>
    <x v="0"/>
    <m/>
    <m/>
    <x v="50"/>
  </r>
  <r>
    <s v="Math, Science &amp; Engineering"/>
    <s v="Oceanography"/>
    <x v="3"/>
    <x v="45"/>
    <n v="1"/>
    <n v="0.75000000000000011"/>
    <n v="0"/>
    <n v="8.8999999999999986"/>
    <n v="266.99999999999994"/>
    <n v="355.99999999999989"/>
    <n v="0.6953125"/>
    <n v="89"/>
    <n v="128"/>
    <n v="4"/>
    <x v="2"/>
    <x v="0"/>
    <m/>
    <m/>
    <x v="51"/>
  </r>
  <r>
    <s v="Math, Science &amp; Engineering"/>
    <s v="Physics"/>
    <x v="3"/>
    <x v="87"/>
    <n v="0.3883804218066057"/>
    <n v="1.2688000000000001"/>
    <n v="1.9981"/>
    <n v="49.233327099999997"/>
    <n v="1476.9998129999999"/>
    <n v="452.11050629036697"/>
    <n v="0.83984375"/>
    <n v="215"/>
    <n v="256"/>
    <n v="8"/>
    <x v="2"/>
    <x v="0"/>
    <m/>
    <m/>
    <x v="52"/>
  </r>
  <r>
    <s v="Math, Science &amp; Engineering"/>
    <s v="Science"/>
    <x v="3"/>
    <x v="15"/>
    <n v="0"/>
    <n v="0"/>
    <n v="0.2"/>
    <n v="1.7"/>
    <n v="51"/>
    <n v="255"/>
    <n v="0.70833333333333337"/>
    <n v="17"/>
    <n v="24"/>
    <n v="1"/>
    <x v="2"/>
    <x v="0"/>
    <m/>
    <m/>
    <x v="55"/>
  </r>
  <r>
    <s v="Arts, Humanities &amp; Social Sciences"/>
    <s v="American Sign Language"/>
    <x v="4"/>
    <x v="155"/>
    <n v="0.36363636363636359"/>
    <n v="1.0668"/>
    <n v="1.8668999999999998"/>
    <n v="31.1376937"/>
    <n v="934.13081099999999"/>
    <n v="318.41388383270271"/>
    <n v="0.72112676056338032"/>
    <n v="256"/>
    <n v="355"/>
    <n v="12"/>
    <x v="2"/>
    <x v="1"/>
    <m/>
    <m/>
    <x v="0"/>
  </r>
  <r>
    <s v="Arts, Humanities &amp; Social Sciences"/>
    <s v="Anthropology"/>
    <x v="4"/>
    <x v="48"/>
    <n v="0"/>
    <n v="0"/>
    <n v="0.60000000000000009"/>
    <n v="8"/>
    <n v="240"/>
    <n v="399.99999999999994"/>
    <n v="0.66666666666666663"/>
    <n v="80"/>
    <n v="120"/>
    <n v="3"/>
    <x v="2"/>
    <x v="1"/>
    <m/>
    <m/>
    <x v="1"/>
  </r>
  <r>
    <s v="Arts, Humanities &amp; Social Sciences"/>
    <s v="Arabic"/>
    <x v="4"/>
    <x v="156"/>
    <n v="0.25316167255326416"/>
    <n v="1.3331999999999999"/>
    <n v="3.9329999999999998"/>
    <n v="75.091300799999999"/>
    <n v="2252.739024"/>
    <n v="427.77316167255316"/>
    <n v="0.95247524752475243"/>
    <n v="481"/>
    <n v="505"/>
    <n v="17"/>
    <x v="2"/>
    <x v="1"/>
    <m/>
    <m/>
    <x v="2"/>
  </r>
  <r>
    <s v="Arts, Humanities &amp; Social Sciences"/>
    <s v="Aramaic"/>
    <x v="4"/>
    <x v="3"/>
    <n v="0"/>
    <n v="0"/>
    <n v="0.33329999999999999"/>
    <n v="4.6666648000000004"/>
    <n v="139.999944"/>
    <n v="420.04183618361844"/>
    <n v="0.93333333333333335"/>
    <n v="28"/>
    <n v="30"/>
    <n v="1"/>
    <x v="2"/>
    <x v="1"/>
    <m/>
    <m/>
    <x v="3"/>
  </r>
  <r>
    <s v="Arts, Humanities &amp; Social Sciences"/>
    <s v="Art"/>
    <x v="4"/>
    <x v="157"/>
    <n v="0.16025924572571493"/>
    <n v="0.83329999999999993"/>
    <n v="4.3664000000000005"/>
    <n v="80.077692000000013"/>
    <n v="2402.3307600000003"/>
    <n v="462.01333923110957"/>
    <n v="0.7599517490952955"/>
    <n v="630"/>
    <n v="829"/>
    <n v="21"/>
    <x v="2"/>
    <x v="1"/>
    <m/>
    <m/>
    <x v="4"/>
  </r>
  <r>
    <s v="Arts, Humanities &amp; Social Sciences"/>
    <s v="Communication"/>
    <x v="4"/>
    <x v="95"/>
    <n v="0.19230769230769224"/>
    <n v="1"/>
    <n v="4.2000000000000011"/>
    <n v="74.597937999999985"/>
    <n v="2237.9381399999997"/>
    <n v="430.37271923076895"/>
    <n v="0.86754176610978517"/>
    <n v="727"/>
    <n v="838"/>
    <n v="27"/>
    <x v="2"/>
    <x v="1"/>
    <m/>
    <m/>
    <x v="5"/>
  </r>
  <r>
    <s v="Arts, Humanities &amp; Social Sciences"/>
    <s v="English"/>
    <x v="4"/>
    <x v="158"/>
    <n v="0.31291945819557887"/>
    <n v="5.3666"/>
    <n v="11.783500000000002"/>
    <n v="208.21150733299993"/>
    <n v="6246.3452199899975"/>
    <n v="364.2162564643935"/>
    <n v="0.79735280693747146"/>
    <n v="1747"/>
    <n v="2191"/>
    <n v="62"/>
    <x v="2"/>
    <x v="1"/>
    <m/>
    <m/>
    <x v="6"/>
  </r>
  <r>
    <s v="Arts, Humanities &amp; Social Sciences"/>
    <s v="English As a Second Language"/>
    <x v="4"/>
    <x v="159"/>
    <n v="0.16126786037258101"/>
    <n v="3.5666000000000002"/>
    <n v="18.549399999999995"/>
    <n v="243.60000000000002"/>
    <n v="7308.0000000000009"/>
    <n v="330.43950081389056"/>
    <n v="0.90717029449423814"/>
    <n v="1417"/>
    <n v="1562"/>
    <n v="63"/>
    <x v="2"/>
    <x v="1"/>
    <m/>
    <m/>
    <x v="7"/>
  </r>
  <r>
    <s v="Arts, Humanities &amp; Social Sciences"/>
    <s v="French"/>
    <x v="4"/>
    <x v="94"/>
    <n v="0"/>
    <n v="0"/>
    <n v="0.66659999999999997"/>
    <n v="3.4999986000000001"/>
    <n v="104.99995800000001"/>
    <n v="157.51568856885689"/>
    <n v="0.35"/>
    <n v="21"/>
    <n v="60"/>
    <n v="2"/>
    <x v="2"/>
    <x v="1"/>
    <m/>
    <m/>
    <x v="8"/>
  </r>
  <r>
    <s v="Arts, Humanities &amp; Social Sciences"/>
    <s v="History"/>
    <x v="4"/>
    <x v="160"/>
    <n v="0.31999999999999984"/>
    <n v="1.5999999999999999"/>
    <n v="3.4000000000000004"/>
    <n v="82.36851999999999"/>
    <n v="2471.0555999999997"/>
    <n v="494.21111999999971"/>
    <n v="0.68355481727574752"/>
    <n v="823"/>
    <n v="1204"/>
    <n v="25"/>
    <x v="2"/>
    <x v="1"/>
    <m/>
    <m/>
    <x v="9"/>
  </r>
  <r>
    <s v="Arts, Humanities &amp; Social Sciences"/>
    <s v="Humanities"/>
    <x v="4"/>
    <x v="58"/>
    <n v="0.12500000000000003"/>
    <n v="0.2"/>
    <n v="1.4"/>
    <n v="21.102855999999999"/>
    <n v="633.08568000000002"/>
    <n v="395.67854999999997"/>
    <n v="0.56910569105691056"/>
    <n v="210"/>
    <n v="369"/>
    <n v="9"/>
    <x v="2"/>
    <x v="1"/>
    <m/>
    <m/>
    <x v="10"/>
  </r>
  <r>
    <s v="Arts, Humanities &amp; Social Sciences"/>
    <s v="Music"/>
    <x v="4"/>
    <x v="161"/>
    <n v="0.28446245359096167"/>
    <n v="1.4251"/>
    <n v="3.5847000000000007"/>
    <n v="60.461876398400001"/>
    <n v="1813.856291952"/>
    <n v="367.56429682094506"/>
    <n v="0.55885167464114838"/>
    <n v="584"/>
    <n v="1045"/>
    <n v="25"/>
    <x v="2"/>
    <x v="1"/>
    <m/>
    <m/>
    <x v="11"/>
  </r>
  <r>
    <s v="Arts, Humanities &amp; Social Sciences"/>
    <s v="Native American Languages"/>
    <x v="4"/>
    <x v="57"/>
    <n v="0"/>
    <n v="0"/>
    <n v="0.53339999999999999"/>
    <n v="5.0666653999999998"/>
    <n v="151.99996199999998"/>
    <n v="284.96430821147356"/>
    <n v="0.54285714285714282"/>
    <n v="38"/>
    <n v="70"/>
    <n v="2"/>
    <x v="2"/>
    <x v="1"/>
    <m/>
    <m/>
    <x v="12"/>
  </r>
  <r>
    <s v="Arts, Humanities &amp; Social Sciences"/>
    <s v="Philosophy"/>
    <x v="4"/>
    <x v="60"/>
    <n v="0.44444444444444453"/>
    <n v="0.8"/>
    <n v="1"/>
    <n v="28.599999999999998"/>
    <n v="857.99999999999989"/>
    <n v="476.66666666666669"/>
    <n v="0.61111111111111116"/>
    <n v="286"/>
    <n v="468"/>
    <n v="11"/>
    <x v="2"/>
    <x v="1"/>
    <m/>
    <m/>
    <x v="13"/>
  </r>
  <r>
    <s v="Arts, Humanities &amp; Social Sciences"/>
    <s v="Political Science"/>
    <x v="4"/>
    <x v="10"/>
    <n v="0"/>
    <n v="0"/>
    <n v="1.4"/>
    <n v="21.397099999999998"/>
    <n v="641.9129999999999"/>
    <n v="458.50928571428568"/>
    <n v="0.64564564564564564"/>
    <n v="215"/>
    <n v="333"/>
    <n v="7"/>
    <x v="2"/>
    <x v="1"/>
    <m/>
    <m/>
    <x v="14"/>
  </r>
  <r>
    <s v="Arts, Humanities &amp; Social Sciences"/>
    <s v="Psychology"/>
    <x v="4"/>
    <x v="162"/>
    <n v="0.22181310028170259"/>
    <n v="1"/>
    <n v="3.5083000000000006"/>
    <n v="76.349679999999992"/>
    <n v="2290.4903999999997"/>
    <n v="508.06077678947696"/>
    <n v="0.73673469387755097"/>
    <n v="722"/>
    <n v="980"/>
    <n v="22"/>
    <x v="2"/>
    <x v="1"/>
    <m/>
    <m/>
    <x v="15"/>
  </r>
  <r>
    <s v="Arts, Humanities &amp; Social Sciences"/>
    <s v="Religious Studies"/>
    <x v="4"/>
    <x v="1"/>
    <n v="0"/>
    <n v="0"/>
    <n v="0.4"/>
    <n v="8.4"/>
    <n v="252"/>
    <n v="630"/>
    <n v="0.62222222222222223"/>
    <n v="84"/>
    <n v="135"/>
    <n v="3"/>
    <x v="2"/>
    <x v="1"/>
    <m/>
    <m/>
    <x v="16"/>
  </r>
  <r>
    <s v="Arts, Humanities &amp; Social Sciences"/>
    <s v="Social Work"/>
    <x v="4"/>
    <x v="1"/>
    <n v="0"/>
    <n v="0"/>
    <n v="0.4"/>
    <n v="10.4"/>
    <n v="312"/>
    <n v="780"/>
    <n v="1.04"/>
    <n v="104"/>
    <n v="100"/>
    <n v="2"/>
    <x v="2"/>
    <x v="1"/>
    <m/>
    <m/>
    <x v="17"/>
  </r>
  <r>
    <s v="Arts, Humanities &amp; Social Sciences"/>
    <s v="Sociology"/>
    <x v="4"/>
    <x v="99"/>
    <n v="0.41666666666666669"/>
    <n v="1"/>
    <n v="1.4"/>
    <n v="35.625124"/>
    <n v="1068.7537199999999"/>
    <n v="445.31405000000001"/>
    <n v="0.63571428571428568"/>
    <n v="356"/>
    <n v="560"/>
    <n v="12"/>
    <x v="2"/>
    <x v="1"/>
    <m/>
    <m/>
    <x v="18"/>
  </r>
  <r>
    <s v="Arts, Humanities &amp; Social Sciences"/>
    <s v="Spanish"/>
    <x v="4"/>
    <x v="163"/>
    <n v="0.39682350700066665"/>
    <n v="1.6664999999999999"/>
    <n v="2.5331000000000001"/>
    <n v="40.879984"/>
    <n v="1226.3995199999999"/>
    <n v="292.02769787598817"/>
    <n v="0.66133333333333333"/>
    <n v="248"/>
    <n v="375"/>
    <n v="13"/>
    <x v="2"/>
    <x v="1"/>
    <m/>
    <m/>
    <x v="19"/>
  </r>
  <r>
    <s v="Arts, Humanities &amp; Social Sciences"/>
    <s v="Theater Arts"/>
    <x v="4"/>
    <x v="15"/>
    <n v="0"/>
    <n v="0"/>
    <n v="0.2"/>
    <n v="1.7"/>
    <n v="51"/>
    <n v="255"/>
    <n v="0.38636363636363635"/>
    <n v="17"/>
    <n v="44"/>
    <n v="1"/>
    <x v="2"/>
    <x v="1"/>
    <m/>
    <m/>
    <x v="20"/>
  </r>
  <r>
    <s v="Athletics, Kinesiology &amp; Health Ed"/>
    <s v="Exercise Science"/>
    <x v="4"/>
    <x v="164"/>
    <n v="0.52400476820498054"/>
    <n v="4.0002000000000004"/>
    <n v="3.6336999999999993"/>
    <n v="92.125670597300001"/>
    <n v="2763.7701179189999"/>
    <n v="362.03907804909687"/>
    <n v="0.51966122202056864"/>
    <n v="859"/>
    <n v="1653"/>
    <n v="36"/>
    <x v="2"/>
    <x v="1"/>
    <m/>
    <m/>
    <x v="21"/>
  </r>
  <r>
    <s v="Athletics, Kinesiology &amp; Health Ed"/>
    <s v="Health Education"/>
    <x v="4"/>
    <x v="165"/>
    <n v="0.40303797468354419"/>
    <n v="1.5919999999999999"/>
    <n v="2.3579999999999997"/>
    <n v="85.969490999999977"/>
    <n v="2579.0847299999991"/>
    <n v="652.93284303797429"/>
    <n v="0.79135338345864659"/>
    <n v="842"/>
    <n v="1064"/>
    <n v="20"/>
    <x v="2"/>
    <x v="1"/>
    <m/>
    <m/>
    <x v="22"/>
  </r>
  <r>
    <s v="Career &amp; Technical Education"/>
    <s v="Business (excludes Accounting)"/>
    <x v="4"/>
    <x v="166"/>
    <n v="0.74242424242424232"/>
    <n v="2.4500000000000002"/>
    <n v="0.85000000000000009"/>
    <n v="50.949999999999996"/>
    <n v="1528.4999999999998"/>
    <n v="463.18181818181802"/>
    <n v="0.75222551928783388"/>
    <n v="507"/>
    <n v="674"/>
    <n v="15"/>
    <x v="2"/>
    <x v="1"/>
    <m/>
    <m/>
    <x v="23"/>
  </r>
  <r>
    <s v="Career &amp; Technical Education"/>
    <s v="Accounting"/>
    <x v="4"/>
    <x v="167"/>
    <n v="0.36585455077553403"/>
    <n v="1.0001"/>
    <n v="1.7334999999999998"/>
    <n v="50.370463300000004"/>
    <n v="1511.1138990000002"/>
    <n v="552.79261742756796"/>
    <n v="0.70178571428571423"/>
    <n v="393"/>
    <n v="560"/>
    <n v="11"/>
    <x v="2"/>
    <x v="1"/>
    <m/>
    <m/>
    <x v="24"/>
  </r>
  <r>
    <s v="Career &amp; Technical Education"/>
    <s v="Automotive"/>
    <x v="4"/>
    <x v="168"/>
    <n v="0.34011496580624051"/>
    <n v="2.1833"/>
    <n v="4.2359999999999998"/>
    <n v="68.507843300000005"/>
    <n v="2055.2352989999999"/>
    <n v="320.16501783683577"/>
    <n v="0.58390410958904104"/>
    <n v="341"/>
    <n v="584"/>
    <n v="19"/>
    <x v="2"/>
    <x v="1"/>
    <m/>
    <m/>
    <x v="25"/>
  </r>
  <r>
    <s v="Career &amp; Technical Education"/>
    <s v="Business Office Technology"/>
    <x v="4"/>
    <x v="169"/>
    <n v="0.32707679854295252"/>
    <n v="0.64649999999999985"/>
    <n v="1.3300999999999998"/>
    <n v="32.933332247499997"/>
    <n v="987.99996742499991"/>
    <n v="511.12259049405071"/>
    <n v="0.47499999999999998"/>
    <n v="437"/>
    <n v="920"/>
    <n v="22"/>
    <x v="2"/>
    <x v="1"/>
    <m/>
    <m/>
    <x v="26"/>
  </r>
  <r>
    <s v="Career &amp; Technical Education"/>
    <s v="CADD Technology"/>
    <x v="4"/>
    <x v="53"/>
    <n v="0.79997999799980002"/>
    <n v="0.79990000000000006"/>
    <n v="0.2"/>
    <n v="10.199999999999999"/>
    <n v="306"/>
    <n v="306.03060306030602"/>
    <n v="0.55769230769230771"/>
    <n v="58"/>
    <n v="104"/>
    <n v="4"/>
    <x v="2"/>
    <x v="1"/>
    <m/>
    <m/>
    <x v="27"/>
  </r>
  <r>
    <s v="Career &amp; Technical Education"/>
    <s v="Child Development"/>
    <x v="4"/>
    <x v="170"/>
    <n v="0.15924200804172137"/>
    <n v="0.8"/>
    <n v="4.2238000000000007"/>
    <n v="73.582460741599988"/>
    <n v="2207.4738222479996"/>
    <n v="439.40320519288173"/>
    <n v="0.77031093279839513"/>
    <n v="768"/>
    <n v="997"/>
    <n v="26"/>
    <x v="2"/>
    <x v="1"/>
    <m/>
    <m/>
    <x v="28"/>
  </r>
  <r>
    <s v="Career &amp; Technical Education"/>
    <s v="Computer &amp; Information Science"/>
    <x v="4"/>
    <x v="171"/>
    <n v="0.33720810616191754"/>
    <n v="2.2946"/>
    <n v="4.5101000000000004"/>
    <n v="98.999991151399996"/>
    <n v="2969.9997345419997"/>
    <n v="436.46299389275066"/>
    <n v="0.61674008810572689"/>
    <n v="560"/>
    <n v="908"/>
    <n v="22"/>
    <x v="2"/>
    <x v="1"/>
    <m/>
    <m/>
    <x v="29"/>
  </r>
  <r>
    <s v="Career &amp; Technical Education"/>
    <s v="Computer Science"/>
    <x v="4"/>
    <x v="109"/>
    <n v="0"/>
    <n v="0"/>
    <n v="1.75"/>
    <n v="35.199999999999996"/>
    <n v="1055.9999999999998"/>
    <n v="603.42857142857133"/>
    <n v="0.84146341463414631"/>
    <n v="207"/>
    <n v="246"/>
    <n v="6"/>
    <x v="2"/>
    <x v="1"/>
    <m/>
    <m/>
    <x v="30"/>
  </r>
  <r>
    <s v="Career &amp; Technical Education"/>
    <s v="Economics"/>
    <x v="4"/>
    <x v="172"/>
    <n v="0.25"/>
    <n v="0.4"/>
    <n v="1.2000000000000002"/>
    <n v="39.123428567800005"/>
    <n v="1173.7028570340001"/>
    <n v="733.56428564625014"/>
    <n v="0.81020408163265301"/>
    <n v="397"/>
    <n v="490"/>
    <n v="9"/>
    <x v="2"/>
    <x v="1"/>
    <m/>
    <m/>
    <x v="31"/>
  </r>
  <r>
    <s v="Career &amp; Technical Education"/>
    <s v="Electronics Technology"/>
    <x v="4"/>
    <x v="71"/>
    <n v="1"/>
    <n v="0.7"/>
    <n v="0"/>
    <n v="10.4"/>
    <n v="312"/>
    <n v="445.71428571428578"/>
    <n v="0.9285714285714286"/>
    <n v="52"/>
    <n v="56"/>
    <n v="2"/>
    <x v="2"/>
    <x v="1"/>
    <m/>
    <m/>
    <x v="33"/>
  </r>
  <r>
    <s v="Career &amp; Technical Education"/>
    <s v="Environmental Hlth/ Safety Mgt"/>
    <x v="4"/>
    <x v="173"/>
    <n v="0.46954225352112683"/>
    <n v="0.80010000000000003"/>
    <n v="0.90389999999999993"/>
    <n v="15.083331600000001"/>
    <n v="452.49994800000002"/>
    <n v="265.55161267605638"/>
    <n v="0.33762057877813506"/>
    <n v="105"/>
    <n v="311"/>
    <n v="7"/>
    <x v="2"/>
    <x v="1"/>
    <m/>
    <m/>
    <x v="34"/>
  </r>
  <r>
    <s v="Career &amp; Technical Education"/>
    <s v="Graphic Design"/>
    <x v="4"/>
    <x v="174"/>
    <n v="0"/>
    <n v="0"/>
    <n v="2.2049000000000003"/>
    <n v="23.399991100000001"/>
    <n v="701.99973299999999"/>
    <n v="318.38166492811462"/>
    <n v="0.54716981132075471"/>
    <n v="145"/>
    <n v="265"/>
    <n v="9"/>
    <x v="2"/>
    <x v="1"/>
    <m/>
    <m/>
    <x v="35"/>
  </r>
  <r>
    <s v="Career &amp; Technical Education"/>
    <s v="Ornamental Horticulture"/>
    <x v="4"/>
    <x v="175"/>
    <n v="0"/>
    <n v="0"/>
    <n v="3.4273000000000007"/>
    <n v="33.2957803105"/>
    <n v="998.873409315"/>
    <n v="291.44615566626783"/>
    <n v="0.76501305483028725"/>
    <n v="293"/>
    <n v="383"/>
    <n v="15"/>
    <x v="2"/>
    <x v="1"/>
    <m/>
    <m/>
    <x v="36"/>
  </r>
  <r>
    <s v="Career &amp; Technical Education"/>
    <s v="Paralegal Studies"/>
    <x v="4"/>
    <x v="176"/>
    <n v="0"/>
    <n v="0"/>
    <n v="1.0436000000000001"/>
    <n v="12.329999900000001"/>
    <n v="369.89999700000004"/>
    <n v="354.44614507474137"/>
    <n v="0.55405405405405406"/>
    <n v="123"/>
    <n v="222"/>
    <n v="6"/>
    <x v="2"/>
    <x v="1"/>
    <m/>
    <m/>
    <x v="37"/>
  </r>
  <r>
    <s v="Career &amp; Technical Education"/>
    <s v="Real Estate"/>
    <x v="4"/>
    <x v="177"/>
    <n v="0"/>
    <n v="0"/>
    <n v="0.87630000000000008"/>
    <n v="13.116666599999999"/>
    <n v="393.49999799999995"/>
    <n v="449.04712769599445"/>
    <n v="0.62200956937799046"/>
    <n v="130"/>
    <n v="209"/>
    <n v="5"/>
    <x v="2"/>
    <x v="1"/>
    <m/>
    <m/>
    <x v="38"/>
  </r>
  <r>
    <s v="Career &amp; Technical Education"/>
    <s v="Surveying"/>
    <x v="4"/>
    <x v="115"/>
    <n v="0"/>
    <n v="0"/>
    <n v="0.7833"/>
    <n v="6.5766659999999995"/>
    <n v="197.29997999999998"/>
    <n v="251.8830333205668"/>
    <n v="0.21232876712328766"/>
    <n v="31"/>
    <n v="146"/>
    <n v="3"/>
    <x v="2"/>
    <x v="1"/>
    <m/>
    <m/>
    <x v="53"/>
  </r>
  <r>
    <s v="Career &amp; Technical Education"/>
    <s v="Water/Wastewater"/>
    <x v="4"/>
    <x v="178"/>
    <n v="0.33530323986755523"/>
    <n v="0.8"/>
    <n v="1.5859000000000001"/>
    <n v="31.209612999999997"/>
    <n v="936.28838999999994"/>
    <n v="394.22669052631579"/>
    <n v="0.625"/>
    <n v="310"/>
    <n v="496"/>
    <n v="13"/>
    <x v="2"/>
    <x v="1"/>
    <m/>
    <m/>
    <x v="39"/>
  </r>
  <r>
    <s v="Counseling"/>
    <s v="Counseling"/>
    <x v="4"/>
    <x v="46"/>
    <n v="0"/>
    <n v="0"/>
    <n v="2.4335"/>
    <n v="35.901374499999996"/>
    <n v="1077.0412349999999"/>
    <n v="442.58937127593992"/>
    <n v="0.63108108108108107"/>
    <n v="467"/>
    <n v="740"/>
    <n v="17"/>
    <x v="2"/>
    <x v="1"/>
    <m/>
    <m/>
    <x v="40"/>
  </r>
  <r>
    <s v="Counseling"/>
    <s v="Personal Dev Special Services"/>
    <x v="4"/>
    <x v="35"/>
    <e v="#NUM!"/>
    <n v="0"/>
    <n v="0"/>
    <n v="0.86666580000000004"/>
    <n v="25.999974000000002"/>
    <m/>
    <n v="0.38235294117647056"/>
    <n v="26"/>
    <n v="68"/>
    <n v="2"/>
    <x v="2"/>
    <x v="1"/>
    <m/>
    <m/>
    <x v="41"/>
  </r>
  <r>
    <s v="Counseling"/>
    <s v="Work Experience"/>
    <x v="4"/>
    <x v="179"/>
    <n v="0"/>
    <n v="0"/>
    <n v="0.1308"/>
    <n v="0.3666663"/>
    <n v="10.999988999999999"/>
    <n v="84.097775229357808"/>
    <n v="0.55000000000000004"/>
    <n v="11"/>
    <n v="20"/>
    <n v="1"/>
    <x v="2"/>
    <x v="1"/>
    <m/>
    <m/>
    <x v="42"/>
  </r>
  <r>
    <s v="Math, Science &amp; Engineering"/>
    <s v="Astronomy"/>
    <x v="4"/>
    <x v="38"/>
    <n v="1"/>
    <n v="0.9"/>
    <n v="0"/>
    <n v="14.02"/>
    <n v="420.59999999999997"/>
    <n v="467.33333333333331"/>
    <n v="0.76666666666666672"/>
    <n v="138"/>
    <n v="180"/>
    <n v="5"/>
    <x v="2"/>
    <x v="1"/>
    <m/>
    <m/>
    <x v="44"/>
  </r>
  <r>
    <s v="Math, Science &amp; Engineering"/>
    <s v="Biology"/>
    <x v="4"/>
    <x v="180"/>
    <n v="0.27563202961335853"/>
    <n v="2.7103999999999999"/>
    <n v="7.1230000000000002"/>
    <n v="194.53333129999999"/>
    <n v="5835.9999389999994"/>
    <n v="593.48749557630106"/>
    <n v="0.91416893732970028"/>
    <n v="1342"/>
    <n v="1468"/>
    <n v="36"/>
    <x v="2"/>
    <x v="1"/>
    <m/>
    <m/>
    <x v="45"/>
  </r>
  <r>
    <s v="Math, Science &amp; Engineering"/>
    <s v="Chemistry"/>
    <x v="4"/>
    <x v="83"/>
    <n v="0.21697703816909114"/>
    <n v="1.1499999999999999"/>
    <n v="4.1501000000000001"/>
    <n v="75.733331199999995"/>
    <n v="2271.9999359999997"/>
    <n v="428.67114507273448"/>
    <n v="0.85174418604651159"/>
    <n v="293"/>
    <n v="344"/>
    <n v="12"/>
    <x v="2"/>
    <x v="1"/>
    <m/>
    <m/>
    <x v="46"/>
  </r>
  <r>
    <s v="Math, Science &amp; Engineering"/>
    <s v="Engineering"/>
    <x v="4"/>
    <x v="181"/>
    <n v="0.44629574531389471"/>
    <n v="0.9"/>
    <n v="1.1165999999999998"/>
    <n v="30.775370599999999"/>
    <n v="923.26111800000001"/>
    <n v="457.83056530794408"/>
    <n v="0.9"/>
    <n v="189"/>
    <n v="210"/>
    <n v="7"/>
    <x v="2"/>
    <x v="1"/>
    <m/>
    <m/>
    <x v="47"/>
  </r>
  <r>
    <s v="Math, Science &amp; Engineering"/>
    <s v="Geography"/>
    <x v="4"/>
    <x v="86"/>
    <n v="0"/>
    <n v="0"/>
    <n v="0.75"/>
    <n v="7.3999999999999995"/>
    <n v="221.99999999999997"/>
    <n v="295.99999999999994"/>
    <n v="0.578125"/>
    <n v="74"/>
    <n v="128"/>
    <n v="4"/>
    <x v="2"/>
    <x v="1"/>
    <m/>
    <m/>
    <x v="48"/>
  </r>
  <r>
    <s v="Math, Science &amp; Engineering"/>
    <s v="Geology"/>
    <x v="4"/>
    <x v="43"/>
    <n v="0.63636363636363624"/>
    <n v="0.35"/>
    <n v="0.2"/>
    <n v="5.0999999999999996"/>
    <n v="153"/>
    <n v="278.18181818181813"/>
    <n v="0.53125"/>
    <n v="51"/>
    <n v="96"/>
    <n v="3"/>
    <x v="2"/>
    <x v="1"/>
    <m/>
    <m/>
    <x v="49"/>
  </r>
  <r>
    <s v="Math, Science &amp; Engineering"/>
    <s v="Math"/>
    <x v="4"/>
    <x v="182"/>
    <n v="0.26507153682155615"/>
    <n v="6.1917000000000009"/>
    <n v="17.166900000000005"/>
    <n v="363.90643989999995"/>
    <n v="10917.193196999999"/>
    <n v="467.37360959132826"/>
    <n v="0.71334214002642005"/>
    <n v="2700"/>
    <n v="3785"/>
    <n v="88"/>
    <x v="2"/>
    <x v="1"/>
    <m/>
    <m/>
    <x v="50"/>
  </r>
  <r>
    <s v="Math, Science &amp; Engineering"/>
    <s v="Oceanography"/>
    <x v="4"/>
    <x v="45"/>
    <n v="1"/>
    <n v="0.75000000000000011"/>
    <n v="0"/>
    <n v="7.9"/>
    <n v="237"/>
    <n v="315.99999999999994"/>
    <n v="0.6171875"/>
    <n v="79"/>
    <n v="128"/>
    <n v="4"/>
    <x v="2"/>
    <x v="1"/>
    <m/>
    <m/>
    <x v="51"/>
  </r>
  <r>
    <s v="Math, Science &amp; Engineering"/>
    <s v="Physics"/>
    <x v="4"/>
    <x v="87"/>
    <n v="0.30101931494689155"/>
    <n v="0.98340000000000005"/>
    <n v="2.2835000000000001"/>
    <n v="51.533326799999998"/>
    <n v="1545.999804"/>
    <n v="473.23144387645772"/>
    <n v="0.88582677165354329"/>
    <n v="225"/>
    <n v="254"/>
    <n v="8"/>
    <x v="2"/>
    <x v="1"/>
    <m/>
    <m/>
    <x v="52"/>
  </r>
  <r>
    <s v="Arts, Humanities &amp; Social Sciences"/>
    <s v="American Sign Language"/>
    <x v="5"/>
    <x v="183"/>
    <n v="0.33333333333333337"/>
    <n v="0.80010000000000003"/>
    <n v="1.6001999999999998"/>
    <n v="27.290267799999999"/>
    <n v="818.708034"/>
    <n v="341.08571178602676"/>
    <n v="0.73703703703703705"/>
    <n v="199"/>
    <n v="270"/>
    <n v="9"/>
    <x v="3"/>
    <x v="0"/>
    <m/>
    <m/>
    <x v="0"/>
  </r>
  <r>
    <s v="Arts, Humanities &amp; Social Sciences"/>
    <s v="Anthropology"/>
    <x v="5"/>
    <x v="48"/>
    <n v="0"/>
    <n v="0"/>
    <n v="0.60000000000000009"/>
    <n v="8.8133312000000004"/>
    <n v="264.39993600000003"/>
    <n v="440.66655999999995"/>
    <n v="0.57333333333333336"/>
    <n v="86"/>
    <n v="150"/>
    <n v="3"/>
    <x v="3"/>
    <x v="0"/>
    <m/>
    <m/>
    <x v="1"/>
  </r>
  <r>
    <s v="Arts, Humanities &amp; Social Sciences"/>
    <s v="Arabic"/>
    <x v="5"/>
    <x v="184"/>
    <n v="0.18691117092866749"/>
    <n v="1.3331999999999999"/>
    <n v="5.7996000000000008"/>
    <n v="90.206646199999994"/>
    <n v="2706.1993859999998"/>
    <n v="379.40211221399716"/>
    <n v="0.79269882659713164"/>
    <n v="608"/>
    <n v="767"/>
    <n v="25"/>
    <x v="3"/>
    <x v="0"/>
    <m/>
    <m/>
    <x v="2"/>
  </r>
  <r>
    <s v="Arts, Humanities &amp; Social Sciences"/>
    <s v="Aramaic"/>
    <x v="5"/>
    <x v="3"/>
    <n v="0"/>
    <n v="0"/>
    <n v="0.33329999999999999"/>
    <n v="1.8333326000000001"/>
    <n v="54.999978000000006"/>
    <n v="165.01643564356436"/>
    <n v="0.36666666666666664"/>
    <n v="11"/>
    <n v="30"/>
    <n v="1"/>
    <x v="3"/>
    <x v="0"/>
    <m/>
    <m/>
    <x v="3"/>
  </r>
  <r>
    <s v="Arts, Humanities &amp; Social Sciences"/>
    <s v="Art"/>
    <x v="5"/>
    <x v="185"/>
    <n v="0.15244315167480743"/>
    <n v="0.83329999999999993"/>
    <n v="4.633"/>
    <n v="82.439997199999993"/>
    <n v="2473.1999159999996"/>
    <n v="452.44496569891879"/>
    <n v="0.82234185733512788"/>
    <n v="611"/>
    <n v="743"/>
    <n v="20"/>
    <x v="3"/>
    <x v="0"/>
    <m/>
    <m/>
    <x v="4"/>
  </r>
  <r>
    <s v="Arts, Humanities &amp; Social Sciences"/>
    <s v="Communication"/>
    <x v="5"/>
    <x v="186"/>
    <n v="0.48536842105263145"/>
    <n v="1.8443999999999998"/>
    <n v="1.9555999999999998"/>
    <n v="64.774259999999998"/>
    <n v="1943.2277999999999"/>
    <n v="511.37573684210514"/>
    <n v="0.99523809523809526"/>
    <n v="627"/>
    <n v="630"/>
    <n v="21"/>
    <x v="3"/>
    <x v="0"/>
    <m/>
    <m/>
    <x v="5"/>
  </r>
  <r>
    <s v="Arts, Humanities &amp; Social Sciences"/>
    <s v="English"/>
    <x v="5"/>
    <x v="187"/>
    <n v="0.31892001459439734"/>
    <n v="3.9333999999999998"/>
    <n v="8.4000999999999983"/>
    <n v="178.63280594280005"/>
    <n v="5358.9841782840012"/>
    <n v="434.50635896412217"/>
    <n v="0.90541344437834625"/>
    <n v="1522"/>
    <n v="1681"/>
    <n v="48"/>
    <x v="3"/>
    <x v="0"/>
    <m/>
    <m/>
    <x v="6"/>
  </r>
  <r>
    <s v="Arts, Humanities &amp; Social Sciences"/>
    <s v="English As a Second Language"/>
    <x v="5"/>
    <x v="188"/>
    <n v="0.10427807486631022"/>
    <n v="1.95"/>
    <n v="16.749999999999993"/>
    <n v="178.33234950000002"/>
    <n v="5349.9704850000007"/>
    <n v="286.0946783422462"/>
    <n v="0.78491065519523495"/>
    <n v="1186"/>
    <n v="1511"/>
    <n v="61"/>
    <x v="3"/>
    <x v="0"/>
    <m/>
    <m/>
    <x v="7"/>
  </r>
  <r>
    <s v="Arts, Humanities &amp; Social Sciences"/>
    <s v="History"/>
    <x v="5"/>
    <x v="189"/>
    <n v="0.26315789473684204"/>
    <n v="1"/>
    <n v="2.8"/>
    <n v="64.486656999999994"/>
    <n v="1934.5997099999997"/>
    <n v="509.10518684210501"/>
    <n v="0.67918454935622319"/>
    <n v="633"/>
    <n v="932"/>
    <n v="19"/>
    <x v="3"/>
    <x v="0"/>
    <m/>
    <m/>
    <x v="9"/>
  </r>
  <r>
    <s v="Arts, Humanities &amp; Social Sciences"/>
    <s v="Humanities"/>
    <x v="5"/>
    <x v="11"/>
    <n v="0.25"/>
    <n v="0.2"/>
    <n v="0.60000000000000009"/>
    <n v="13.2266648"/>
    <n v="396.79994399999998"/>
    <n v="495.99993000000001"/>
    <n v="0.90714285714285714"/>
    <n v="127"/>
    <n v="140"/>
    <n v="4"/>
    <x v="3"/>
    <x v="0"/>
    <m/>
    <m/>
    <x v="10"/>
  </r>
  <r>
    <s v="Arts, Humanities &amp; Social Sciences"/>
    <s v="Music"/>
    <x v="5"/>
    <x v="190"/>
    <n v="0.25883457628342865"/>
    <n v="1.4333999999999998"/>
    <n v="4.1045000000000016"/>
    <n v="66.311420403"/>
    <n v="1989.3426120899999"/>
    <n v="367.82460840359431"/>
    <n v="0.5847688123300091"/>
    <n v="645"/>
    <n v="1103"/>
    <n v="27"/>
    <x v="3"/>
    <x v="0"/>
    <m/>
    <m/>
    <x v="11"/>
  </r>
  <r>
    <s v="Arts, Humanities &amp; Social Sciences"/>
    <s v="Native American Languages"/>
    <x v="5"/>
    <x v="57"/>
    <n v="0"/>
    <n v="0"/>
    <n v="0.53339999999999999"/>
    <n v="6.4666652000000004"/>
    <n v="193.99995600000003"/>
    <n v="363.70445444319461"/>
    <n v="0.73333333333333328"/>
    <n v="44"/>
    <n v="60"/>
    <n v="2"/>
    <x v="3"/>
    <x v="0"/>
    <m/>
    <m/>
    <x v="12"/>
  </r>
  <r>
    <s v="Arts, Humanities &amp; Social Sciences"/>
    <s v="Philosophy"/>
    <x v="5"/>
    <x v="10"/>
    <n v="0.57142857142857151"/>
    <n v="0.8"/>
    <n v="0.60000000000000009"/>
    <n v="26.026664400000001"/>
    <n v="780.79993200000001"/>
    <n v="557.7142371428572"/>
    <n v="0.8896551724137931"/>
    <n v="258"/>
    <n v="290"/>
    <n v="7"/>
    <x v="3"/>
    <x v="0"/>
    <m/>
    <m/>
    <x v="13"/>
  </r>
  <r>
    <s v="Arts, Humanities &amp; Social Sciences"/>
    <s v="Political Science"/>
    <x v="5"/>
    <x v="96"/>
    <n v="0"/>
    <n v="0"/>
    <n v="1.2"/>
    <n v="20.106652"/>
    <n v="603.19956000000002"/>
    <n v="502.66630000000009"/>
    <n v="0.72014925373134331"/>
    <n v="193"/>
    <n v="268"/>
    <n v="6"/>
    <x v="3"/>
    <x v="0"/>
    <m/>
    <m/>
    <x v="14"/>
  </r>
  <r>
    <s v="Arts, Humanities &amp; Social Sciences"/>
    <s v="Psychology"/>
    <x v="5"/>
    <x v="191"/>
    <n v="0.38108173159577752"/>
    <n v="1.1082999999999998"/>
    <n v="1.7999999999999998"/>
    <n v="64.439021299999993"/>
    <n v="1933.1706389999997"/>
    <n v="664.70812467764654"/>
    <n v="0.94090202177293936"/>
    <n v="605"/>
    <n v="643"/>
    <n v="14"/>
    <x v="3"/>
    <x v="0"/>
    <m/>
    <m/>
    <x v="15"/>
  </r>
  <r>
    <s v="Arts, Humanities &amp; Social Sciences"/>
    <s v="Religious Studies"/>
    <x v="5"/>
    <x v="48"/>
    <n v="0"/>
    <n v="0"/>
    <n v="0.60000000000000009"/>
    <n v="8.4799982000000007"/>
    <n v="254.39994600000003"/>
    <n v="423.99990999999994"/>
    <n v="0.61481481481481481"/>
    <n v="83"/>
    <n v="135"/>
    <n v="3"/>
    <x v="3"/>
    <x v="0"/>
    <m/>
    <m/>
    <x v="16"/>
  </r>
  <r>
    <s v="Arts, Humanities &amp; Social Sciences"/>
    <s v="Social Work"/>
    <x v="5"/>
    <x v="1"/>
    <n v="0"/>
    <n v="0"/>
    <n v="0.4"/>
    <n v="8.6"/>
    <n v="258"/>
    <n v="644.99999999999989"/>
    <n v="0.93478260869565222"/>
    <n v="86"/>
    <n v="92"/>
    <n v="2"/>
    <x v="3"/>
    <x v="0"/>
    <m/>
    <m/>
    <x v="17"/>
  </r>
  <r>
    <s v="Arts, Humanities &amp; Social Sciences"/>
    <s v="Sociology"/>
    <x v="5"/>
    <x v="172"/>
    <n v="0.25"/>
    <n v="0.4"/>
    <n v="1.2"/>
    <n v="32.026661399999995"/>
    <n v="960.7998419999999"/>
    <n v="600.49990124999988"/>
    <n v="0.78749999999999998"/>
    <n v="315"/>
    <n v="400"/>
    <n v="8"/>
    <x v="3"/>
    <x v="0"/>
    <m/>
    <m/>
    <x v="18"/>
  </r>
  <r>
    <s v="Arts, Humanities &amp; Social Sciences"/>
    <s v="Spanish"/>
    <x v="5"/>
    <x v="192"/>
    <n v="0.23255651688529166"/>
    <n v="0.66659999999999997"/>
    <n v="2.1997999999999998"/>
    <n v="33.846655900000002"/>
    <n v="1015.3996770000001"/>
    <n v="354.24214240859624"/>
    <n v="0.7846153846153846"/>
    <n v="204"/>
    <n v="260"/>
    <n v="9"/>
    <x v="3"/>
    <x v="0"/>
    <m/>
    <m/>
    <x v="19"/>
  </r>
  <r>
    <s v="Arts, Humanities &amp; Social Sciences"/>
    <s v="Theater Arts"/>
    <x v="5"/>
    <x v="15"/>
    <n v="0"/>
    <n v="0"/>
    <n v="0.2"/>
    <n v="2.8"/>
    <n v="84"/>
    <n v="419.99999999999994"/>
    <n v="0.63636363636363635"/>
    <n v="28"/>
    <n v="44"/>
    <n v="1"/>
    <x v="3"/>
    <x v="0"/>
    <m/>
    <m/>
    <x v="20"/>
  </r>
  <r>
    <s v="Athletics, Kinesiology &amp; Health Ed"/>
    <s v="Exercise Science"/>
    <x v="5"/>
    <x v="193"/>
    <n v="0.2968171622793136"/>
    <n v="2.157"/>
    <n v="5.1100999999999992"/>
    <n v="92.096643799999981"/>
    <n v="2762.8993139999993"/>
    <n v="380.19282987711733"/>
    <n v="0.54169914263445051"/>
    <n v="695"/>
    <n v="1283"/>
    <n v="30"/>
    <x v="3"/>
    <x v="0"/>
    <m/>
    <m/>
    <x v="21"/>
  </r>
  <r>
    <s v="Athletics, Kinesiology &amp; Health Ed"/>
    <s v="Health Education"/>
    <x v="5"/>
    <x v="194"/>
    <n v="0.15358536585365848"/>
    <n v="0.62970000000000004"/>
    <n v="3.4702999999999999"/>
    <n v="81.149983199999994"/>
    <n v="2434.4994959999999"/>
    <n v="593.78036487804843"/>
    <n v="0.67629046369203849"/>
    <n v="773"/>
    <n v="1143"/>
    <n v="21"/>
    <x v="3"/>
    <x v="0"/>
    <m/>
    <m/>
    <x v="22"/>
  </r>
  <r>
    <s v="Career &amp; Technical Education"/>
    <s v="Business (excludes Accounting)"/>
    <x v="5"/>
    <x v="195"/>
    <n v="0.24886971670330582"/>
    <n v="0.6"/>
    <n v="1.8109000000000002"/>
    <n v="42.233333300000005"/>
    <n v="1266.9999990000001"/>
    <n v="525.52988469036472"/>
    <n v="0.78917910447761197"/>
    <n v="423"/>
    <n v="536"/>
    <n v="13"/>
    <x v="3"/>
    <x v="0"/>
    <m/>
    <m/>
    <x v="23"/>
  </r>
  <r>
    <s v="Career &amp; Technical Education"/>
    <s v="Accounting"/>
    <x v="5"/>
    <x v="196"/>
    <n v="0.37500468708987955"/>
    <n v="1.0001"/>
    <n v="1.6667999999999998"/>
    <n v="53.366653900000003"/>
    <n v="1600.9996170000002"/>
    <n v="600.32232817128499"/>
    <n v="0.75044247787610618"/>
    <n v="424"/>
    <n v="565"/>
    <n v="11"/>
    <x v="3"/>
    <x v="0"/>
    <m/>
    <m/>
    <x v="24"/>
  </r>
  <r>
    <s v="Career &amp; Technical Education"/>
    <s v="Automotive"/>
    <x v="5"/>
    <x v="197"/>
    <n v="0.32515720887946054"/>
    <n v="1.7166999999999999"/>
    <n v="3.5629"/>
    <n v="58.552853799999994"/>
    <n v="1756.5856139999999"/>
    <n v="332.71187476323962"/>
    <n v="0.57494866529774125"/>
    <n v="280"/>
    <n v="487"/>
    <n v="19"/>
    <x v="3"/>
    <x v="0"/>
    <m/>
    <m/>
    <x v="25"/>
  </r>
  <r>
    <s v="Career &amp; Technical Education"/>
    <s v="Business Office Technology"/>
    <x v="5"/>
    <x v="198"/>
    <n v="0.18135231962269283"/>
    <n v="0.39989999999999998"/>
    <n v="1.8051999999999999"/>
    <n v="28.216664316599999"/>
    <n v="846.49992949800003"/>
    <n v="383.88278513355397"/>
    <n v="0.41935483870967744"/>
    <n v="416"/>
    <n v="992"/>
    <n v="22"/>
    <x v="3"/>
    <x v="0"/>
    <m/>
    <m/>
    <x v="26"/>
  </r>
  <r>
    <s v="Career &amp; Technical Education"/>
    <s v="CADD Technology"/>
    <x v="5"/>
    <x v="199"/>
    <n v="0.39999999999999997"/>
    <n v="0.66659999999999997"/>
    <n v="0.99990000000000001"/>
    <n v="15.81"/>
    <n v="474.3"/>
    <n v="284.6084608460846"/>
    <n v="0.59230769230769231"/>
    <n v="77"/>
    <n v="130"/>
    <n v="5"/>
    <x v="3"/>
    <x v="0"/>
    <m/>
    <m/>
    <x v="27"/>
  </r>
  <r>
    <s v="Career &amp; Technical Education"/>
    <s v="Child Development"/>
    <x v="5"/>
    <x v="200"/>
    <n v="0.18606290884876014"/>
    <n v="0.95"/>
    <n v="4.155800000000001"/>
    <n v="80.900543522800007"/>
    <n v="2427.0163056840001"/>
    <n v="475.34496174624917"/>
    <n v="0.81100000000000005"/>
    <n v="811"/>
    <n v="1000"/>
    <n v="26"/>
    <x v="3"/>
    <x v="0"/>
    <m/>
    <m/>
    <x v="28"/>
  </r>
  <r>
    <s v="Career &amp; Technical Education"/>
    <s v="Computer &amp; Information Science"/>
    <x v="5"/>
    <x v="201"/>
    <n v="0.48899658770585053"/>
    <n v="2.9664000000000006"/>
    <n v="3.0998999999999999"/>
    <n v="78.966657024399993"/>
    <n v="2368.9997107319996"/>
    <n v="390.51806055289057"/>
    <n v="0.52112676056338025"/>
    <n v="444"/>
    <n v="852"/>
    <n v="21"/>
    <x v="3"/>
    <x v="0"/>
    <m/>
    <m/>
    <x v="29"/>
  </r>
  <r>
    <s v="Career &amp; Technical Education"/>
    <s v="Computer Science"/>
    <x v="5"/>
    <x v="202"/>
    <n v="0.14285714285714288"/>
    <n v="0.35"/>
    <n v="2.0999999999999996"/>
    <n v="43.599999999999994"/>
    <n v="1307.9999999999998"/>
    <n v="533.8775510204083"/>
    <n v="0.76944444444444449"/>
    <n v="277"/>
    <n v="360"/>
    <n v="9"/>
    <x v="3"/>
    <x v="0"/>
    <m/>
    <m/>
    <x v="30"/>
  </r>
  <r>
    <s v="Career &amp; Technical Education"/>
    <s v="Economics"/>
    <x v="5"/>
    <x v="58"/>
    <n v="0.50000000000000011"/>
    <n v="0.8"/>
    <n v="0.8"/>
    <n v="34.046660200000005"/>
    <n v="1021.3998060000001"/>
    <n v="638.37487875000011"/>
    <n v="0.83499999999999996"/>
    <n v="334"/>
    <n v="400"/>
    <n v="8"/>
    <x v="3"/>
    <x v="0"/>
    <m/>
    <m/>
    <x v="31"/>
  </r>
  <r>
    <s v="Career &amp; Technical Education"/>
    <s v="Education"/>
    <x v="5"/>
    <x v="1"/>
    <n v="0"/>
    <n v="0"/>
    <n v="0.4"/>
    <n v="5.3"/>
    <n v="159"/>
    <n v="397.49999999999994"/>
    <n v="0.53"/>
    <n v="53"/>
    <n v="100"/>
    <n v="2"/>
    <x v="3"/>
    <x v="0"/>
    <m/>
    <m/>
    <x v="32"/>
  </r>
  <r>
    <s v="Career &amp; Technical Education"/>
    <s v="Electronics Technology"/>
    <x v="5"/>
    <x v="109"/>
    <n v="0.59999999999999987"/>
    <n v="1.0499999999999998"/>
    <n v="0.7"/>
    <n v="22.916665299999998"/>
    <n v="687.49995899999999"/>
    <n v="392.85711942857137"/>
    <n v="0.79285714285714282"/>
    <n v="111"/>
    <n v="140"/>
    <n v="5"/>
    <x v="3"/>
    <x v="0"/>
    <m/>
    <m/>
    <x v="33"/>
  </r>
  <r>
    <s v="Career &amp; Technical Education"/>
    <s v="Environmental Hlth/ Safety Mgt"/>
    <x v="5"/>
    <x v="203"/>
    <n v="0.67838134001252359"/>
    <n v="0.86670000000000003"/>
    <n v="0.41090000000000004"/>
    <n v="11.033795300000001"/>
    <n v="331.01385900000002"/>
    <n v="261.31985395121183"/>
    <n v="0.35971223021582732"/>
    <n v="100"/>
    <n v="278"/>
    <n v="7"/>
    <x v="3"/>
    <x v="0"/>
    <m/>
    <m/>
    <x v="34"/>
  </r>
  <r>
    <s v="Career &amp; Technical Education"/>
    <s v="Graphic Design"/>
    <x v="5"/>
    <x v="204"/>
    <n v="0"/>
    <n v="0"/>
    <n v="2.5497000000000005"/>
    <n v="28.793321999999996"/>
    <n v="863.7996599999999"/>
    <n v="338.78482174373443"/>
    <n v="0.54838709677419351"/>
    <n v="170"/>
    <n v="310"/>
    <n v="9"/>
    <x v="3"/>
    <x v="0"/>
    <m/>
    <m/>
    <x v="35"/>
  </r>
  <r>
    <s v="Career &amp; Technical Education"/>
    <s v="Ornamental Horticulture"/>
    <x v="5"/>
    <x v="205"/>
    <n v="0.27063164577051263"/>
    <n v="0.68210000000000004"/>
    <n v="1.8383"/>
    <n v="18.931035975000004"/>
    <n v="567.93107925000015"/>
    <n v="225.33370863751793"/>
    <n v="0.68111455108359131"/>
    <n v="220"/>
    <n v="323"/>
    <n v="12"/>
    <x v="3"/>
    <x v="0"/>
    <m/>
    <m/>
    <x v="36"/>
  </r>
  <r>
    <s v="Career &amp; Technical Education"/>
    <s v="Paralegal Studies"/>
    <x v="5"/>
    <x v="206"/>
    <n v="9.4822681585435248E-2"/>
    <n v="0.1"/>
    <n v="0.95459999999999989"/>
    <n v="15.973329300000001"/>
    <n v="479.19987900000007"/>
    <n v="454.39017542196098"/>
    <n v="0.62647058823529411"/>
    <n v="213"/>
    <n v="340"/>
    <n v="8"/>
    <x v="3"/>
    <x v="0"/>
    <m/>
    <m/>
    <x v="37"/>
  </r>
  <r>
    <s v="Career &amp; Technical Education"/>
    <s v="Real Estate"/>
    <x v="5"/>
    <x v="31"/>
    <n v="0"/>
    <n v="0"/>
    <n v="0.8327"/>
    <n v="10.14"/>
    <n v="304.20000000000005"/>
    <n v="380.25"/>
    <n v="0.45"/>
    <n v="99"/>
    <n v="220"/>
    <n v="5"/>
    <x v="3"/>
    <x v="0"/>
    <m/>
    <m/>
    <x v="38"/>
  </r>
  <r>
    <s v="Career &amp; Technical Education"/>
    <s v="Water/Wastewater"/>
    <x v="5"/>
    <x v="33"/>
    <n v="0.3307698668651286"/>
    <n v="0.8"/>
    <n v="1.6186"/>
    <n v="24.487222599999999"/>
    <n v="734.61667799999998"/>
    <n v="303.7363259737038"/>
    <n v="0.43617021276595747"/>
    <n v="246"/>
    <n v="564"/>
    <n v="13"/>
    <x v="3"/>
    <x v="0"/>
    <m/>
    <m/>
    <x v="39"/>
  </r>
  <r>
    <s v="Counseling"/>
    <s v="Counseling"/>
    <x v="5"/>
    <x v="207"/>
    <n v="0.24002112185872349"/>
    <n v="1"/>
    <n v="3.1663000000000001"/>
    <n v="73.297409539000014"/>
    <n v="2198.9222861700005"/>
    <n v="527.78779400667247"/>
    <n v="0.85824941905499608"/>
    <n v="1108"/>
    <n v="1291"/>
    <n v="30"/>
    <x v="3"/>
    <x v="0"/>
    <m/>
    <m/>
    <x v="40"/>
  </r>
  <r>
    <s v="Counseling"/>
    <s v="Personal Dev Special Services"/>
    <x v="5"/>
    <x v="37"/>
    <n v="0"/>
    <n v="0"/>
    <n v="6.6699999999999995E-2"/>
    <n v="1.0666656000000001"/>
    <n v="31.999968000000003"/>
    <n v="479.75964017991015"/>
    <n v="0.94117647058823528"/>
    <n v="32"/>
    <n v="34"/>
    <n v="1"/>
    <x v="3"/>
    <x v="0"/>
    <m/>
    <m/>
    <x v="41"/>
  </r>
  <r>
    <s v="Counseling"/>
    <s v="Work Experience"/>
    <x v="5"/>
    <x v="208"/>
    <n v="0"/>
    <n v="0"/>
    <n v="0.9373999999999999"/>
    <n v="6.9666650000000008"/>
    <n v="208.99995000000001"/>
    <n v="222.95706208662261"/>
    <n v="1.075"/>
    <n v="86"/>
    <n v="80"/>
    <n v="4"/>
    <x v="3"/>
    <x v="0"/>
    <m/>
    <m/>
    <x v="42"/>
  </r>
  <r>
    <s v="Math, Science &amp; Engineering"/>
    <s v="Astronomy"/>
    <x v="5"/>
    <x v="43"/>
    <n v="0"/>
    <n v="0"/>
    <n v="0.55000000000000004"/>
    <n v="7.7399966000000004"/>
    <n v="232.19989800000002"/>
    <n v="422.18163272727276"/>
    <n v="0.68518518518518523"/>
    <n v="74"/>
    <n v="108"/>
    <n v="3"/>
    <x v="3"/>
    <x v="0"/>
    <m/>
    <m/>
    <x v="44"/>
  </r>
  <r>
    <s v="Math, Science &amp; Engineering"/>
    <s v="Biology"/>
    <x v="5"/>
    <x v="209"/>
    <n v="0.23106006123245726"/>
    <n v="2.2490000000000001"/>
    <n v="7.4844000000000017"/>
    <n v="180.5633206"/>
    <n v="5416.8996179999995"/>
    <n v="556.52697084266526"/>
    <n v="0.93066884176182707"/>
    <n v="1141"/>
    <n v="1226"/>
    <n v="34"/>
    <x v="3"/>
    <x v="0"/>
    <m/>
    <m/>
    <x v="45"/>
  </r>
  <r>
    <s v="Math, Science &amp; Engineering"/>
    <s v="Chemistry"/>
    <x v="5"/>
    <x v="210"/>
    <n v="0.3333265994626371"/>
    <n v="1.65"/>
    <n v="3.3001000000000005"/>
    <n v="74.909994999999995"/>
    <n v="2247.2998499999999"/>
    <n v="453.9907981656936"/>
    <n v="0.84302325581395354"/>
    <n v="290"/>
    <n v="344"/>
    <n v="12"/>
    <x v="3"/>
    <x v="0"/>
    <m/>
    <m/>
    <x v="46"/>
  </r>
  <r>
    <s v="Math, Science &amp; Engineering"/>
    <s v="Engineering"/>
    <x v="5"/>
    <x v="211"/>
    <n v="0.45565628695309418"/>
    <n v="1.0404"/>
    <n v="1.2429000000000001"/>
    <n v="42.392616400000001"/>
    <n v="1271.7784920000001"/>
    <n v="556.99141242937856"/>
    <n v="1.0674603174603174"/>
    <n v="269"/>
    <n v="252"/>
    <n v="8"/>
    <x v="3"/>
    <x v="0"/>
    <m/>
    <m/>
    <x v="47"/>
  </r>
  <r>
    <s v="Math, Science &amp; Engineering"/>
    <s v="Geography"/>
    <x v="5"/>
    <x v="45"/>
    <n v="0"/>
    <n v="0"/>
    <n v="0.75000000000000011"/>
    <n v="8.7933333307999995"/>
    <n v="263.79999992399996"/>
    <n v="351.73333323199995"/>
    <n v="0.7109375"/>
    <n v="91"/>
    <n v="128"/>
    <n v="4"/>
    <x v="3"/>
    <x v="0"/>
    <m/>
    <m/>
    <x v="48"/>
  </r>
  <r>
    <s v="Math, Science &amp; Engineering"/>
    <s v="Geology"/>
    <x v="5"/>
    <x v="15"/>
    <n v="1"/>
    <n v="0.2"/>
    <n v="0"/>
    <n v="2.2999999999999998"/>
    <n v="69"/>
    <n v="344.99999999999994"/>
    <n v="0.71875"/>
    <n v="23"/>
    <n v="32"/>
    <n v="1"/>
    <x v="3"/>
    <x v="0"/>
    <m/>
    <m/>
    <x v="49"/>
  </r>
  <r>
    <s v="Math, Science &amp; Engineering"/>
    <s v="Math"/>
    <x v="5"/>
    <x v="212"/>
    <n v="0.39111859797245879"/>
    <n v="7.7084000000000028"/>
    <n v="12.000200000000003"/>
    <n v="352.46147699820011"/>
    <n v="10573.844309946004"/>
    <n v="536.50915386917393"/>
    <n v="0.795084485407066"/>
    <n v="2588"/>
    <n v="3255"/>
    <n v="74"/>
    <x v="3"/>
    <x v="0"/>
    <m/>
    <m/>
    <x v="50"/>
  </r>
  <r>
    <s v="Math, Science &amp; Engineering"/>
    <s v="Oceanography"/>
    <x v="5"/>
    <x v="86"/>
    <n v="0.73333333333333339"/>
    <n v="0.55000000000000004"/>
    <n v="0.2"/>
    <n v="10.646663199999999"/>
    <n v="319.39989599999996"/>
    <n v="425.86652799999996"/>
    <n v="0.8046875"/>
    <n v="103"/>
    <n v="128"/>
    <n v="4"/>
    <x v="3"/>
    <x v="0"/>
    <m/>
    <m/>
    <x v="51"/>
  </r>
  <r>
    <s v="Math, Science &amp; Engineering"/>
    <s v="Physics"/>
    <x v="5"/>
    <x v="87"/>
    <n v="0.25510422724907406"/>
    <n v="0.83340000000000003"/>
    <n v="2.4335"/>
    <n v="48.0899942"/>
    <n v="1442.699826"/>
    <n v="441.61126021610698"/>
    <n v="0.80078125"/>
    <n v="205"/>
    <n v="256"/>
    <n v="8"/>
    <x v="3"/>
    <x v="0"/>
    <m/>
    <m/>
    <x v="52"/>
  </r>
  <r>
    <s v="Math, Science &amp; Engineering"/>
    <s v="Science"/>
    <x v="5"/>
    <x v="15"/>
    <n v="0"/>
    <n v="0"/>
    <n v="0.2"/>
    <n v="2.2000000000000002"/>
    <n v="66"/>
    <n v="330"/>
    <n v="0.91666666666666663"/>
    <n v="22"/>
    <n v="24"/>
    <n v="1"/>
    <x v="3"/>
    <x v="0"/>
    <m/>
    <m/>
    <x v="55"/>
  </r>
  <r>
    <s v="Arts, Humanities &amp; Social Sciences"/>
    <s v="American Sign Language"/>
    <x v="6"/>
    <x v="213"/>
    <n v="0.39024033361378346"/>
    <n v="1.0668"/>
    <n v="1.6668999999999998"/>
    <n v="29.674068600000002"/>
    <n v="890.22205800000006"/>
    <n v="325.64731243369795"/>
    <n v="0.676056338028169"/>
    <n v="240"/>
    <n v="355"/>
    <n v="12"/>
    <x v="3"/>
    <x v="1"/>
    <m/>
    <m/>
    <x v="0"/>
  </r>
  <r>
    <s v="Arts, Humanities &amp; Social Sciences"/>
    <s v="Anthropology"/>
    <x v="6"/>
    <x v="48"/>
    <n v="0"/>
    <n v="0"/>
    <n v="0.60000000000000009"/>
    <n v="6.5"/>
    <n v="195"/>
    <n v="324.99999999999994"/>
    <n v="0.43333333333333335"/>
    <n v="65"/>
    <n v="150"/>
    <n v="3"/>
    <x v="3"/>
    <x v="1"/>
    <m/>
    <m/>
    <x v="1"/>
  </r>
  <r>
    <s v="Arts, Humanities &amp; Social Sciences"/>
    <s v="Arabic"/>
    <x v="6"/>
    <x v="214"/>
    <n v="0.18348219815306691"/>
    <n v="1.3331999999999999"/>
    <n v="5.932900000000001"/>
    <n v="89.469972600000006"/>
    <n v="2684.0991780000004"/>
    <n v="369.40025295550561"/>
    <n v="0.79921259842519687"/>
    <n v="609"/>
    <n v="762"/>
    <n v="25"/>
    <x v="3"/>
    <x v="1"/>
    <m/>
    <m/>
    <x v="2"/>
  </r>
  <r>
    <s v="Arts, Humanities &amp; Social Sciences"/>
    <s v="Aramaic"/>
    <x v="6"/>
    <x v="3"/>
    <n v="0"/>
    <n v="0"/>
    <n v="0.33329999999999999"/>
    <n v="2.9999988000000002"/>
    <n v="89.999964000000006"/>
    <n v="270.02689468946897"/>
    <n v="0.6"/>
    <n v="18"/>
    <n v="30"/>
    <n v="1"/>
    <x v="3"/>
    <x v="1"/>
    <m/>
    <m/>
    <x v="3"/>
  </r>
  <r>
    <s v="Arts, Humanities &amp; Social Sciences"/>
    <s v="Art"/>
    <x v="6"/>
    <x v="215"/>
    <n v="0.11905994964015928"/>
    <n v="0.66669999999999996"/>
    <n v="4.9329999999999998"/>
    <n v="88.169999999999987"/>
    <n v="2645.0999999999995"/>
    <n v="472.36459096022992"/>
    <n v="0.797085201793722"/>
    <n v="711"/>
    <n v="892"/>
    <n v="22"/>
    <x v="3"/>
    <x v="1"/>
    <m/>
    <m/>
    <x v="4"/>
  </r>
  <r>
    <s v="Arts, Humanities &amp; Social Sciences"/>
    <s v="Communication"/>
    <x v="6"/>
    <x v="216"/>
    <n v="0.13793103448275856"/>
    <n v="0.8"/>
    <n v="5.0000000000000018"/>
    <n v="75.596224000000007"/>
    <n v="2267.8867200000004"/>
    <n v="391.01495172413775"/>
    <n v="0.85977011494252875"/>
    <n v="748"/>
    <n v="870"/>
    <n v="29"/>
    <x v="3"/>
    <x v="1"/>
    <m/>
    <m/>
    <x v="5"/>
  </r>
  <r>
    <s v="Arts, Humanities &amp; Social Sciences"/>
    <s v="English"/>
    <x v="6"/>
    <x v="217"/>
    <n v="0.32687572185055236"/>
    <n v="4.5"/>
    <n v="9.2667000000000002"/>
    <n v="173.42182589999999"/>
    <n v="5202.6547769999997"/>
    <n v="377.91589683802209"/>
    <n v="0.79721448467966571"/>
    <n v="1431"/>
    <n v="1795"/>
    <n v="51"/>
    <x v="3"/>
    <x v="1"/>
    <m/>
    <m/>
    <x v="6"/>
  </r>
  <r>
    <s v="Arts, Humanities &amp; Social Sciences"/>
    <s v="English As a Second Language"/>
    <x v="6"/>
    <x v="218"/>
    <n v="0.13302149893967036"/>
    <n v="2.8666"/>
    <n v="18.683299999999988"/>
    <n v="202.56666599999997"/>
    <n v="6076.9999799999987"/>
    <n v="281.99666726991791"/>
    <n v="0.79743589743589749"/>
    <n v="1244"/>
    <n v="1560"/>
    <n v="63"/>
    <x v="3"/>
    <x v="1"/>
    <m/>
    <m/>
    <x v="7"/>
  </r>
  <r>
    <s v="Arts, Humanities &amp; Social Sciences"/>
    <s v="French"/>
    <x v="6"/>
    <x v="3"/>
    <n v="0"/>
    <n v="0"/>
    <n v="0.33329999999999999"/>
    <n v="2.3333324000000002"/>
    <n v="69.999972"/>
    <n v="210.02091809180922"/>
    <n v="0.46666666666666667"/>
    <n v="14"/>
    <n v="30"/>
    <n v="1"/>
    <x v="3"/>
    <x v="1"/>
    <m/>
    <m/>
    <x v="8"/>
  </r>
  <r>
    <s v="Arts, Humanities &amp; Social Sciences"/>
    <s v="History"/>
    <x v="6"/>
    <x v="219"/>
    <n v="0.10496153846153843"/>
    <n v="0.54579999999999995"/>
    <n v="4.6542000000000012"/>
    <n v="76.089647000000014"/>
    <n v="2282.6894100000004"/>
    <n v="438.97873269230769"/>
    <n v="0.63598326359832635"/>
    <n v="760"/>
    <n v="1195"/>
    <n v="26"/>
    <x v="3"/>
    <x v="1"/>
    <m/>
    <m/>
    <x v="9"/>
  </r>
  <r>
    <s v="Arts, Humanities &amp; Social Sciences"/>
    <s v="Humanities"/>
    <x v="6"/>
    <x v="172"/>
    <n v="0.25"/>
    <n v="0.4"/>
    <n v="1.2000000000000002"/>
    <n v="20.28"/>
    <n v="608.40000000000009"/>
    <n v="380.25"/>
    <n v="0.63009404388714729"/>
    <n v="201"/>
    <n v="319"/>
    <n v="8"/>
    <x v="3"/>
    <x v="1"/>
    <m/>
    <m/>
    <x v="10"/>
  </r>
  <r>
    <s v="Arts, Humanities &amp; Social Sciences"/>
    <s v="Music"/>
    <x v="6"/>
    <x v="220"/>
    <n v="0.28026246047557246"/>
    <n v="1.5333999999999999"/>
    <n v="3.9379000000000008"/>
    <n v="64.074257151300003"/>
    <n v="1922.2277145390001"/>
    <n v="356.21216658432627"/>
    <n v="0.58656575212866602"/>
    <n v="620"/>
    <n v="1057"/>
    <n v="26"/>
    <x v="3"/>
    <x v="1"/>
    <m/>
    <m/>
    <x v="11"/>
  </r>
  <r>
    <s v="Arts, Humanities &amp; Social Sciences"/>
    <s v="Native American Languages"/>
    <x v="6"/>
    <x v="57"/>
    <n v="0"/>
    <n v="0"/>
    <n v="0.53339999999999999"/>
    <n v="5.5999985999999993"/>
    <n v="167.99995799999999"/>
    <n v="314.96055118110229"/>
    <n v="0.64615384615384619"/>
    <n v="42"/>
    <n v="65"/>
    <n v="2"/>
    <x v="3"/>
    <x v="1"/>
    <m/>
    <m/>
    <x v="12"/>
  </r>
  <r>
    <s v="Arts, Humanities &amp; Social Sciences"/>
    <s v="Philosophy"/>
    <x v="6"/>
    <x v="13"/>
    <n v="0.40000000000000008"/>
    <n v="0.8"/>
    <n v="1.2"/>
    <n v="27.5"/>
    <n v="825"/>
    <n v="412.50000000000006"/>
    <n v="0.65947242206235013"/>
    <n v="275"/>
    <n v="417"/>
    <n v="10"/>
    <x v="3"/>
    <x v="1"/>
    <m/>
    <m/>
    <x v="13"/>
  </r>
  <r>
    <s v="Arts, Humanities &amp; Social Sciences"/>
    <s v="Political Science"/>
    <x v="6"/>
    <x v="10"/>
    <n v="0"/>
    <n v="0"/>
    <n v="1.4"/>
    <n v="18.797669999999997"/>
    <n v="563.93009999999992"/>
    <n v="402.80721428571422"/>
    <n v="0.6143790849673203"/>
    <n v="188"/>
    <n v="306"/>
    <n v="7"/>
    <x v="3"/>
    <x v="1"/>
    <m/>
    <m/>
    <x v="14"/>
  </r>
  <r>
    <s v="Arts, Humanities &amp; Social Sciences"/>
    <s v="Psychology"/>
    <x v="6"/>
    <x v="221"/>
    <n v="0.24528301886792445"/>
    <n v="0.97499999999999987"/>
    <n v="3"/>
    <n v="69.051869600000003"/>
    <n v="2071.5560880000003"/>
    <n v="521.14618566037723"/>
    <n v="0.74810810810810813"/>
    <n v="692"/>
    <n v="925"/>
    <n v="20"/>
    <x v="3"/>
    <x v="1"/>
    <m/>
    <m/>
    <x v="15"/>
  </r>
  <r>
    <s v="Arts, Humanities &amp; Social Sciences"/>
    <s v="Religious Studies"/>
    <x v="6"/>
    <x v="48"/>
    <n v="0"/>
    <n v="0"/>
    <n v="0.60000000000000009"/>
    <n v="6.1"/>
    <n v="183"/>
    <n v="304.99999999999994"/>
    <n v="0.45185185185185184"/>
    <n v="61"/>
    <n v="135"/>
    <n v="3"/>
    <x v="3"/>
    <x v="1"/>
    <m/>
    <m/>
    <x v="16"/>
  </r>
  <r>
    <s v="Arts, Humanities &amp; Social Sciences"/>
    <s v="Social Work"/>
    <x v="6"/>
    <x v="48"/>
    <n v="0"/>
    <n v="0"/>
    <n v="0.60000000000000009"/>
    <n v="8.9"/>
    <n v="267"/>
    <n v="444.99999999999994"/>
    <n v="0.62676056338028174"/>
    <n v="89"/>
    <n v="142"/>
    <n v="3"/>
    <x v="3"/>
    <x v="1"/>
    <m/>
    <m/>
    <x v="17"/>
  </r>
  <r>
    <s v="Arts, Humanities &amp; Social Sciences"/>
    <s v="Sociology"/>
    <x v="6"/>
    <x v="60"/>
    <n v="0.55555555555555558"/>
    <n v="1"/>
    <n v="0.8"/>
    <n v="26.807994000000001"/>
    <n v="804.23982000000001"/>
    <n v="446.79990000000009"/>
    <n v="0.62910798122065725"/>
    <n v="268"/>
    <n v="426"/>
    <n v="9"/>
    <x v="3"/>
    <x v="1"/>
    <m/>
    <m/>
    <x v="18"/>
  </r>
  <r>
    <s v="Arts, Humanities &amp; Social Sciences"/>
    <s v="Spanish"/>
    <x v="6"/>
    <x v="14"/>
    <n v="0.51723870367017555"/>
    <n v="1.9997999999999998"/>
    <n v="1.8664999999999998"/>
    <n v="37.719985000000001"/>
    <n v="1131.5995500000001"/>
    <n v="292.68281043892097"/>
    <n v="0.65797101449275364"/>
    <n v="227"/>
    <n v="345"/>
    <n v="12"/>
    <x v="3"/>
    <x v="1"/>
    <m/>
    <m/>
    <x v="19"/>
  </r>
  <r>
    <s v="Arts, Humanities &amp; Social Sciences"/>
    <s v="Theater Arts"/>
    <x v="6"/>
    <x v="15"/>
    <n v="0"/>
    <n v="0"/>
    <n v="0.2"/>
    <n v="1.9"/>
    <n v="57"/>
    <n v="284.99999999999994"/>
    <n v="0.43181818181818182"/>
    <n v="19"/>
    <n v="44"/>
    <n v="1"/>
    <x v="3"/>
    <x v="1"/>
    <m/>
    <m/>
    <x v="20"/>
  </r>
  <r>
    <s v="Athletics, Kinesiology &amp; Health Ed"/>
    <s v="Exercise Science"/>
    <x v="6"/>
    <x v="222"/>
    <n v="0.34814158786389754"/>
    <n v="2.4372000000000003"/>
    <n v="4.5633999999999997"/>
    <n v="84.139006766500003"/>
    <n v="2524.1702029950002"/>
    <n v="360.56483772748061"/>
    <n v="0.49258760107816713"/>
    <n v="731"/>
    <n v="1484"/>
    <n v="33"/>
    <x v="3"/>
    <x v="1"/>
    <m/>
    <m/>
    <x v="21"/>
  </r>
  <r>
    <s v="Athletics, Kinesiology &amp; Health Ed"/>
    <s v="Health Education"/>
    <x v="6"/>
    <x v="223"/>
    <n v="0.22556560575643422"/>
    <n v="1"/>
    <n v="3.4333000000000005"/>
    <n v="82.294248399999987"/>
    <n v="2468.8274519999995"/>
    <n v="556.88255971849389"/>
    <n v="0.67343485617597287"/>
    <n v="796"/>
    <n v="1182"/>
    <n v="22"/>
    <x v="3"/>
    <x v="1"/>
    <m/>
    <m/>
    <x v="22"/>
  </r>
  <r>
    <s v="Career &amp; Technical Education"/>
    <s v="Business (excludes Accounting)"/>
    <x v="6"/>
    <x v="224"/>
    <n v="0.46463636363636357"/>
    <n v="1.5332999999999999"/>
    <n v="1.7666999999999999"/>
    <n v="55.32"/>
    <n v="1659.6"/>
    <n v="502.90909090909088"/>
    <n v="0.76923076923076927"/>
    <n v="550"/>
    <n v="715"/>
    <n v="15"/>
    <x v="3"/>
    <x v="1"/>
    <m/>
    <m/>
    <x v="23"/>
  </r>
  <r>
    <s v="Career &amp; Technical Education"/>
    <s v="Accounting"/>
    <x v="6"/>
    <x v="196"/>
    <n v="0.37500468708987955"/>
    <n v="1.0001"/>
    <n v="1.6667999999999998"/>
    <n v="55.149985700000002"/>
    <n v="1654.4995710000001"/>
    <n v="620.38305560763422"/>
    <n v="0.71451876019575855"/>
    <n v="438"/>
    <n v="613"/>
    <n v="11"/>
    <x v="3"/>
    <x v="1"/>
    <m/>
    <m/>
    <x v="24"/>
  </r>
  <r>
    <s v="Career &amp; Technical Education"/>
    <s v="Automotive"/>
    <x v="6"/>
    <x v="225"/>
    <n v="0.27933100349475781"/>
    <n v="1.5666"/>
    <n v="4.0418000000000003"/>
    <n v="66.075764599999999"/>
    <n v="1982.2729380000001"/>
    <n v="353.44713964767135"/>
    <n v="0.66595744680851066"/>
    <n v="313"/>
    <n v="470"/>
    <n v="17"/>
    <x v="3"/>
    <x v="1"/>
    <m/>
    <m/>
    <x v="25"/>
  </r>
  <r>
    <s v="Career &amp; Technical Education"/>
    <s v="Business Office Technology"/>
    <x v="6"/>
    <x v="226"/>
    <n v="0.31814007443569048"/>
    <n v="0.6581999999999999"/>
    <n v="1.4106999999999998"/>
    <n v="28.763333247599999"/>
    <n v="862.89999742800001"/>
    <n v="417.08153967228964"/>
    <n v="0.44036697247706424"/>
    <n v="384"/>
    <n v="872"/>
    <n v="19"/>
    <x v="3"/>
    <x v="1"/>
    <m/>
    <m/>
    <x v="26"/>
  </r>
  <r>
    <s v="Career &amp; Technical Education"/>
    <s v="CADD Technology"/>
    <x v="6"/>
    <x v="106"/>
    <n v="0"/>
    <n v="0"/>
    <n v="1.6664999999999999"/>
    <n v="13.8"/>
    <n v="414"/>
    <n v="248.42484248424847"/>
    <n v="0.50735294117647056"/>
    <n v="69"/>
    <n v="136"/>
    <n v="5"/>
    <x v="3"/>
    <x v="1"/>
    <m/>
    <m/>
    <x v="27"/>
  </r>
  <r>
    <s v="Career &amp; Technical Education"/>
    <s v="Child Development"/>
    <x v="6"/>
    <x v="227"/>
    <n v="0.13556324490580543"/>
    <n v="0.70520000000000005"/>
    <n v="4.4968000000000012"/>
    <n v="87.57112219759999"/>
    <n v="2627.1336659279996"/>
    <n v="505.02377276585906"/>
    <n v="0.82790697674418601"/>
    <n v="890"/>
    <n v="1075"/>
    <n v="28"/>
    <x v="3"/>
    <x v="1"/>
    <m/>
    <m/>
    <x v="28"/>
  </r>
  <r>
    <s v="Career &amp; Technical Education"/>
    <s v="Computer &amp; Information Science"/>
    <x v="6"/>
    <x v="228"/>
    <n v="0.26135381661065771"/>
    <n v="1.6332"/>
    <n v="4.6158000000000001"/>
    <n v="97.334277234000027"/>
    <n v="2920.0283170200009"/>
    <n v="467.27929541046581"/>
    <n v="0.61231101511879049"/>
    <n v="567"/>
    <n v="926"/>
    <n v="22"/>
    <x v="3"/>
    <x v="1"/>
    <m/>
    <m/>
    <x v="29"/>
  </r>
  <r>
    <s v="Career &amp; Technical Education"/>
    <s v="Computer Science"/>
    <x v="6"/>
    <x v="69"/>
    <n v="0"/>
    <n v="0"/>
    <n v="2.1"/>
    <n v="38.400000000000006"/>
    <n v="1152.0000000000002"/>
    <n v="548.57142857142867"/>
    <n v="0.80215827338129497"/>
    <n v="223"/>
    <n v="278"/>
    <n v="7"/>
    <x v="3"/>
    <x v="1"/>
    <m/>
    <m/>
    <x v="30"/>
  </r>
  <r>
    <s v="Career &amp; Technical Education"/>
    <s v="Economics"/>
    <x v="6"/>
    <x v="10"/>
    <n v="0.42857142857142866"/>
    <n v="0.60000000000000009"/>
    <n v="0.8"/>
    <n v="30.9"/>
    <n v="927"/>
    <n v="662.14285714285722"/>
    <n v="0.78227848101265818"/>
    <n v="309"/>
    <n v="395"/>
    <n v="7"/>
    <x v="3"/>
    <x v="1"/>
    <m/>
    <m/>
    <x v="31"/>
  </r>
  <r>
    <s v="Career &amp; Technical Education"/>
    <s v="Electronics Technology"/>
    <x v="6"/>
    <x v="10"/>
    <n v="0.74999999999999989"/>
    <n v="1.0499999999999998"/>
    <n v="0.35"/>
    <n v="21.8"/>
    <n v="654"/>
    <n v="467.14285714285717"/>
    <n v="0.9732142857142857"/>
    <n v="109"/>
    <n v="112"/>
    <n v="4"/>
    <x v="3"/>
    <x v="1"/>
    <m/>
    <m/>
    <x v="33"/>
  </r>
  <r>
    <s v="Career &amp; Technical Education"/>
    <s v="Environmental Hlth/ Safety Mgt"/>
    <x v="6"/>
    <x v="229"/>
    <n v="0.74238283227047275"/>
    <n v="0.73340000000000005"/>
    <n v="0.2545"/>
    <n v="6.9466658999999993"/>
    <n v="208.39997699999998"/>
    <n v="223.26974180415684"/>
    <n v="0.37195121951219512"/>
    <n v="61"/>
    <n v="164"/>
    <n v="5"/>
    <x v="3"/>
    <x v="1"/>
    <m/>
    <m/>
    <x v="34"/>
  </r>
  <r>
    <s v="Career &amp; Technical Education"/>
    <s v="Graphic Design"/>
    <x v="6"/>
    <x v="230"/>
    <n v="0"/>
    <n v="0"/>
    <n v="2.2812000000000001"/>
    <n v="30.743321599999998"/>
    <n v="922.29964799999993"/>
    <n v="404.3045975802209"/>
    <n v="0.68571428571428572"/>
    <n v="192"/>
    <n v="280"/>
    <n v="9"/>
    <x v="3"/>
    <x v="1"/>
    <m/>
    <m/>
    <x v="35"/>
  </r>
  <r>
    <s v="Career &amp; Technical Education"/>
    <s v="Ornamental Horticulture"/>
    <x v="6"/>
    <x v="231"/>
    <n v="0.44147968465736798"/>
    <n v="1.3832"/>
    <n v="1.7499000000000002"/>
    <n v="26.3318812081"/>
    <n v="789.95643624299998"/>
    <n v="252.13253207462253"/>
    <n v="0.61079545454545459"/>
    <n v="215"/>
    <n v="352"/>
    <n v="14"/>
    <x v="3"/>
    <x v="1"/>
    <m/>
    <m/>
    <x v="36"/>
  </r>
  <r>
    <s v="Career &amp; Technical Education"/>
    <s v="Paralegal Studies"/>
    <x v="6"/>
    <x v="31"/>
    <n v="0"/>
    <n v="0"/>
    <n v="0.83269999999999988"/>
    <n v="11.346666599999999"/>
    <n v="340.39999799999998"/>
    <n v="408.79067851567186"/>
    <n v="0.61538461538461542"/>
    <n v="112"/>
    <n v="182"/>
    <n v="5"/>
    <x v="3"/>
    <x v="1"/>
    <m/>
    <m/>
    <x v="37"/>
  </r>
  <r>
    <s v="Career &amp; Technical Education"/>
    <s v="Real Estate"/>
    <x v="6"/>
    <x v="232"/>
    <n v="0"/>
    <n v="0"/>
    <n v="0.86540000000000017"/>
    <n v="13.0033332"/>
    <n v="390.09999600000003"/>
    <n v="450.77420383637616"/>
    <n v="0.59090909090909094"/>
    <n v="130"/>
    <n v="220"/>
    <n v="5"/>
    <x v="3"/>
    <x v="1"/>
    <m/>
    <m/>
    <x v="38"/>
  </r>
  <r>
    <s v="Career &amp; Technical Education"/>
    <s v="Surveying"/>
    <x v="6"/>
    <x v="233"/>
    <n v="0"/>
    <n v="0"/>
    <n v="0.43330000000000002"/>
    <n v="1.1200000000000001"/>
    <n v="33.6"/>
    <n v="77.544426494345714"/>
    <n v="8.3333333333333329E-2"/>
    <n v="4"/>
    <n v="48"/>
    <n v="1"/>
    <x v="3"/>
    <x v="1"/>
    <m/>
    <m/>
    <x v="53"/>
  </r>
  <r>
    <s v="Career &amp; Technical Education"/>
    <s v="Water/Wastewater"/>
    <x v="6"/>
    <x v="234"/>
    <n v="0.39846590626089562"/>
    <n v="0.8"/>
    <n v="1.2077"/>
    <n v="25.808489999999999"/>
    <n v="774.25469999999996"/>
    <n v="392.02769620253162"/>
    <n v="0.58276643990929711"/>
    <n v="257"/>
    <n v="441"/>
    <n v="11"/>
    <x v="3"/>
    <x v="1"/>
    <m/>
    <m/>
    <x v="39"/>
  </r>
  <r>
    <s v="Counseling"/>
    <s v="Counseling"/>
    <x v="6"/>
    <x v="235"/>
    <n v="0"/>
    <n v="0"/>
    <n v="3.1335000000000006"/>
    <n v="41.978340513399999"/>
    <n v="1259.350215402"/>
    <n v="401.89890391000472"/>
    <n v="0.67387387387387387"/>
    <n v="748"/>
    <n v="1110"/>
    <n v="28"/>
    <x v="3"/>
    <x v="1"/>
    <m/>
    <m/>
    <x v="40"/>
  </r>
  <r>
    <s v="Counseling"/>
    <s v="Personal Dev Special Services"/>
    <x v="6"/>
    <x v="37"/>
    <n v="0"/>
    <n v="0"/>
    <n v="6.6699999999999995E-2"/>
    <n v="0.93333239999999995"/>
    <n v="27.999972"/>
    <n v="419.78968515742127"/>
    <n v="0.82352941176470584"/>
    <n v="28"/>
    <n v="34"/>
    <n v="1"/>
    <x v="3"/>
    <x v="1"/>
    <m/>
    <m/>
    <x v="41"/>
  </r>
  <r>
    <s v="Counseling"/>
    <s v="Work Experience"/>
    <x v="6"/>
    <x v="236"/>
    <n v="0"/>
    <n v="0"/>
    <n v="0.59950000000000003"/>
    <n v="4.1333318999999999"/>
    <n v="123.99995699999999"/>
    <n v="206.83896080066719"/>
    <n v="0.91666666666666663"/>
    <n v="55"/>
    <n v="60"/>
    <n v="3"/>
    <x v="3"/>
    <x v="1"/>
    <m/>
    <m/>
    <x v="42"/>
  </r>
  <r>
    <s v="Math, Science &amp; Engineering"/>
    <s v="Astronomy"/>
    <x v="6"/>
    <x v="237"/>
    <n v="0.77777777777777779"/>
    <n v="0.70000000000000007"/>
    <n v="0.2"/>
    <n v="17.96"/>
    <n v="538.80000000000007"/>
    <n v="598.66666666666652"/>
    <n v="0.97777777777777775"/>
    <n v="176"/>
    <n v="180"/>
    <n v="5"/>
    <x v="3"/>
    <x v="1"/>
    <m/>
    <m/>
    <x v="44"/>
  </r>
  <r>
    <s v="Math, Science &amp; Engineering"/>
    <s v="Biology"/>
    <x v="6"/>
    <x v="238"/>
    <n v="0.19812980886234707"/>
    <n v="2.1166999999999998"/>
    <n v="8.5667000000000044"/>
    <n v="197.45198880000001"/>
    <n v="5923.5596640000003"/>
    <n v="554.46390325177356"/>
    <n v="0.914500683994528"/>
    <n v="1337"/>
    <n v="1462"/>
    <n v="40"/>
    <x v="3"/>
    <x v="1"/>
    <m/>
    <m/>
    <x v="45"/>
  </r>
  <r>
    <s v="Math, Science &amp; Engineering"/>
    <s v="Chemistry"/>
    <x v="6"/>
    <x v="239"/>
    <n v="0.12843801031173741"/>
    <n v="0.7"/>
    <n v="4.7501000000000007"/>
    <n v="74.533331799999999"/>
    <n v="2235.9999539999999"/>
    <n v="410.26769306985193"/>
    <n v="0.78804347826086951"/>
    <n v="290"/>
    <n v="368"/>
    <n v="13"/>
    <x v="3"/>
    <x v="1"/>
    <m/>
    <m/>
    <x v="46"/>
  </r>
  <r>
    <s v="Math, Science &amp; Engineering"/>
    <s v="Engineering"/>
    <x v="6"/>
    <x v="240"/>
    <n v="0.43427278337790576"/>
    <n v="1.2665999999999999"/>
    <n v="1.65"/>
    <n v="51.122933399999994"/>
    <n v="1533.6880019999999"/>
    <n v="525.84790578070351"/>
    <n v="1.0131147540983607"/>
    <n v="309"/>
    <n v="305"/>
    <n v="10"/>
    <x v="3"/>
    <x v="1"/>
    <m/>
    <m/>
    <x v="47"/>
  </r>
  <r>
    <s v="Math, Science &amp; Engineering"/>
    <s v="Geography"/>
    <x v="6"/>
    <x v="241"/>
    <n v="0"/>
    <n v="0"/>
    <n v="0.95000000000000007"/>
    <n v="10.3885714255"/>
    <n v="311.657142765"/>
    <n v="328.06015027894733"/>
    <n v="0.65030674846625769"/>
    <n v="106"/>
    <n v="163"/>
    <n v="5"/>
    <x v="3"/>
    <x v="1"/>
    <m/>
    <m/>
    <x v="48"/>
  </r>
  <r>
    <s v="Math, Science &amp; Engineering"/>
    <s v="Geology"/>
    <x v="6"/>
    <x v="27"/>
    <n v="1"/>
    <n v="0.35"/>
    <n v="0"/>
    <n v="2.6"/>
    <n v="78"/>
    <n v="222.85714285714289"/>
    <n v="0.40625"/>
    <n v="26"/>
    <n v="64"/>
    <n v="2"/>
    <x v="3"/>
    <x v="1"/>
    <m/>
    <m/>
    <x v="49"/>
  </r>
  <r>
    <s v="Math, Science &amp; Engineering"/>
    <s v="Math"/>
    <x v="6"/>
    <x v="242"/>
    <n v="0.39326528454581289"/>
    <n v="8.1833000000000027"/>
    <n v="12.625300000000005"/>
    <n v="343.61566329999999"/>
    <n v="10308.469899"/>
    <n v="495.39468772526743"/>
    <n v="0.75782155272305907"/>
    <n v="2616"/>
    <n v="3452"/>
    <n v="78"/>
    <x v="3"/>
    <x v="1"/>
    <m/>
    <m/>
    <x v="50"/>
  </r>
  <r>
    <s v="Math, Science &amp; Engineering"/>
    <s v="Oceanography"/>
    <x v="6"/>
    <x v="45"/>
    <n v="1"/>
    <n v="0.75000000000000011"/>
    <n v="0"/>
    <n v="8.9"/>
    <n v="267"/>
    <n v="355.99999999999994"/>
    <n v="0.6953125"/>
    <n v="89"/>
    <n v="128"/>
    <n v="4"/>
    <x v="3"/>
    <x v="1"/>
    <m/>
    <m/>
    <x v="51"/>
  </r>
  <r>
    <s v="Math, Science &amp; Engineering"/>
    <s v="Physics"/>
    <x v="6"/>
    <x v="87"/>
    <n v="0.34246533410878816"/>
    <n v="1.1188"/>
    <n v="2.1480999999999999"/>
    <n v="49.733327000000003"/>
    <n v="1491.99981"/>
    <n v="456.70201414184697"/>
    <n v="0.85433070866141736"/>
    <n v="217"/>
    <n v="254"/>
    <n v="8"/>
    <x v="3"/>
    <x v="1"/>
    <m/>
    <m/>
    <x v="52"/>
  </r>
  <r>
    <s v="Math, Science &amp; Engineering"/>
    <s v="Science"/>
    <x v="6"/>
    <x v="15"/>
    <n v="0"/>
    <n v="0"/>
    <n v="0.2"/>
    <n v="1"/>
    <n v="30"/>
    <n v="150"/>
    <n v="0.41666666666666669"/>
    <n v="10"/>
    <n v="24"/>
    <n v="1"/>
    <x v="3"/>
    <x v="1"/>
    <m/>
    <m/>
    <x v="55"/>
  </r>
  <r>
    <s v="Arts, Humanities &amp; Social Sciences"/>
    <s v="American Sign Language"/>
    <x v="7"/>
    <x v="243"/>
    <n v="0.5"/>
    <n v="1.0668"/>
    <n v="1.0668"/>
    <n v="25.892173800000002"/>
    <n v="776.76521400000001"/>
    <n v="364.06318616422953"/>
    <n v="0.8"/>
    <n v="192"/>
    <n v="240"/>
    <n v="8"/>
    <x v="4"/>
    <x v="0"/>
    <m/>
    <m/>
    <x v="0"/>
  </r>
  <r>
    <s v="Arts, Humanities &amp; Social Sciences"/>
    <s v="Anthropology"/>
    <x v="7"/>
    <x v="244"/>
    <n v="0"/>
    <n v="0"/>
    <n v="0.70979999999999999"/>
    <n v="7.1999989999999991"/>
    <n v="215.99996999999996"/>
    <n v="304.31103127641586"/>
    <n v="0.53913043478260869"/>
    <n v="62"/>
    <n v="115"/>
    <n v="3"/>
    <x v="4"/>
    <x v="0"/>
    <m/>
    <m/>
    <x v="1"/>
  </r>
  <r>
    <s v="Arts, Humanities &amp; Social Sciences"/>
    <s v="Arabic"/>
    <x v="7"/>
    <x v="245"/>
    <n v="0.14705493050959628"/>
    <n v="0.99990000000000001"/>
    <n v="5.7995999999999999"/>
    <n v="98.956637000000001"/>
    <n v="2968.69911"/>
    <n v="436.60550187513786"/>
    <n v="0.92602739726027394"/>
    <n v="676"/>
    <n v="730"/>
    <n v="24"/>
    <x v="4"/>
    <x v="0"/>
    <m/>
    <m/>
    <x v="2"/>
  </r>
  <r>
    <s v="Arts, Humanities &amp; Social Sciences"/>
    <s v="Aramaic"/>
    <x v="7"/>
    <x v="3"/>
    <n v="0"/>
    <n v="0"/>
    <n v="0.33329999999999999"/>
    <n v="3.1666653999999999"/>
    <n v="94.999961999999996"/>
    <n v="285.02838883888387"/>
    <n v="0.42222222222222222"/>
    <n v="19"/>
    <n v="45"/>
    <n v="1"/>
    <x v="4"/>
    <x v="0"/>
    <m/>
    <m/>
    <x v="3"/>
  </r>
  <r>
    <s v="Arts, Humanities &amp; Social Sciences"/>
    <s v="Art"/>
    <x v="7"/>
    <x v="246"/>
    <n v="0.13863918456388458"/>
    <n v="0.73719999999999997"/>
    <n v="4.5801999999999996"/>
    <n v="82.100000000000009"/>
    <n v="2463.0000000000005"/>
    <n v="463.19629894309242"/>
    <n v="0.86062246278755072"/>
    <n v="636"/>
    <n v="739"/>
    <n v="19"/>
    <x v="4"/>
    <x v="0"/>
    <m/>
    <m/>
    <x v="4"/>
  </r>
  <r>
    <s v="Arts, Humanities &amp; Social Sciences"/>
    <s v="Communication"/>
    <x v="7"/>
    <x v="186"/>
    <n v="0.26315789473684204"/>
    <n v="1"/>
    <n v="2.8"/>
    <n v="55.146180000000001"/>
    <n v="1654.3854000000001"/>
    <n v="435.36457894736833"/>
    <n v="0.9508771929824561"/>
    <n v="542"/>
    <n v="570"/>
    <n v="19"/>
    <x v="4"/>
    <x v="0"/>
    <m/>
    <m/>
    <x v="5"/>
  </r>
  <r>
    <s v="Arts, Humanities &amp; Social Sciences"/>
    <s v="English"/>
    <x v="7"/>
    <x v="247"/>
    <n v="0.4645680451009418"/>
    <n v="5.9001999999999999"/>
    <n v="6.8001999999999994"/>
    <n v="179.03328759480002"/>
    <n v="5370.9986278440001"/>
    <n v="422.89995809927262"/>
    <n v="0.88846982758620685"/>
    <n v="1649"/>
    <n v="1856"/>
    <n v="53"/>
    <x v="4"/>
    <x v="0"/>
    <m/>
    <m/>
    <x v="6"/>
  </r>
  <r>
    <s v="Arts, Humanities &amp; Social Sciences"/>
    <s v="English As a Second Language"/>
    <x v="7"/>
    <x v="248"/>
    <n v="0.27526132404181208"/>
    <n v="3.9500000000000011"/>
    <n v="10.400000000000004"/>
    <n v="127.609692"/>
    <n v="3828.2907599999999"/>
    <n v="266.77984390243915"/>
    <n v="0.74740484429065746"/>
    <n v="864"/>
    <n v="1156"/>
    <n v="46"/>
    <x v="4"/>
    <x v="0"/>
    <m/>
    <m/>
    <x v="7"/>
  </r>
  <r>
    <s v="Arts, Humanities &amp; Social Sciences"/>
    <s v="History"/>
    <x v="7"/>
    <x v="186"/>
    <n v="5.2631578947368411E-2"/>
    <n v="0.2"/>
    <n v="3.6"/>
    <n v="57.410000000000004"/>
    <n v="1722.3000000000002"/>
    <n v="453.23684210526312"/>
    <n v="0.67933491686460812"/>
    <n v="572"/>
    <n v="842"/>
    <n v="19"/>
    <x v="4"/>
    <x v="0"/>
    <m/>
    <m/>
    <x v="9"/>
  </r>
  <r>
    <s v="Arts, Humanities &amp; Social Sciences"/>
    <s v="Humanities"/>
    <x v="7"/>
    <x v="249"/>
    <n v="0.16666666666666666"/>
    <n v="0.2"/>
    <n v="1"/>
    <n v="18.399999999999999"/>
    <n v="552"/>
    <n v="459.99999999999989"/>
    <n v="0.78297872340425534"/>
    <n v="184"/>
    <n v="235"/>
    <n v="6"/>
    <x v="4"/>
    <x v="0"/>
    <m/>
    <m/>
    <x v="10"/>
  </r>
  <r>
    <s v="Arts, Humanities &amp; Social Sciences"/>
    <s v="Music"/>
    <x v="7"/>
    <x v="250"/>
    <n v="0.30623791702878622"/>
    <n v="1.7266000000000001"/>
    <n v="3.9115000000000006"/>
    <n v="68.59190236180001"/>
    <n v="2057.7570708540002"/>
    <n v="370.77372040108833"/>
    <n v="0.62641509433962261"/>
    <n v="664"/>
    <n v="1060"/>
    <n v="27"/>
    <x v="4"/>
    <x v="0"/>
    <m/>
    <m/>
    <x v="11"/>
  </r>
  <r>
    <s v="Arts, Humanities &amp; Social Sciences"/>
    <s v="Native American Languages"/>
    <x v="7"/>
    <x v="251"/>
    <n v="1"/>
    <n v="0.80010000000000003"/>
    <n v="0"/>
    <n v="5.9633319"/>
    <n v="178.899957"/>
    <n v="223.59699662542181"/>
    <n v="0.4777777777777778"/>
    <n v="43"/>
    <n v="90"/>
    <n v="3"/>
    <x v="4"/>
    <x v="0"/>
    <m/>
    <m/>
    <x v="12"/>
  </r>
  <r>
    <s v="Arts, Humanities &amp; Social Sciences"/>
    <s v="Philosophy"/>
    <x v="7"/>
    <x v="249"/>
    <n v="0.5"/>
    <n v="0.60000000000000009"/>
    <n v="0.60000000000000009"/>
    <n v="24.6"/>
    <n v="738"/>
    <n v="614.99999999999989"/>
    <n v="0.86315789473684212"/>
    <n v="246"/>
    <n v="285"/>
    <n v="6"/>
    <x v="4"/>
    <x v="0"/>
    <m/>
    <m/>
    <x v="13"/>
  </r>
  <r>
    <s v="Arts, Humanities &amp; Social Sciences"/>
    <s v="Political Science"/>
    <x v="7"/>
    <x v="55"/>
    <n v="0.71428571428571419"/>
    <n v="1"/>
    <n v="0.4"/>
    <n v="20.099999999999998"/>
    <n v="602.99999999999989"/>
    <n v="430.71428571428561"/>
    <n v="0.55524861878453036"/>
    <n v="201"/>
    <n v="362"/>
    <n v="7"/>
    <x v="4"/>
    <x v="0"/>
    <m/>
    <m/>
    <x v="14"/>
  </r>
  <r>
    <s v="Arts, Humanities &amp; Social Sciences"/>
    <s v="Psychology"/>
    <x v="7"/>
    <x v="252"/>
    <n v="0.61617775196049973"/>
    <n v="2.1215000000000002"/>
    <n v="1.3215000000000001"/>
    <n v="65.568263200000004"/>
    <n v="1967.047896"/>
    <n v="571.31800638977643"/>
    <n v="0.78818998716302957"/>
    <n v="614"/>
    <n v="779"/>
    <n v="16"/>
    <x v="4"/>
    <x v="0"/>
    <m/>
    <m/>
    <x v="15"/>
  </r>
  <r>
    <s v="Arts, Humanities &amp; Social Sciences"/>
    <s v="Religious Studies"/>
    <x v="7"/>
    <x v="1"/>
    <n v="0"/>
    <n v="0"/>
    <n v="0.4"/>
    <n v="3.8000000000000003"/>
    <n v="114.00000000000001"/>
    <n v="285"/>
    <n v="0.44705882352941179"/>
    <n v="38"/>
    <n v="85"/>
    <n v="2"/>
    <x v="4"/>
    <x v="0"/>
    <m/>
    <m/>
    <x v="16"/>
  </r>
  <r>
    <s v="Arts, Humanities &amp; Social Sciences"/>
    <s v="Social Work"/>
    <x v="7"/>
    <x v="48"/>
    <n v="0"/>
    <n v="0"/>
    <n v="0.60000000000000009"/>
    <n v="12.7"/>
    <n v="381"/>
    <n v="634.99999999999977"/>
    <n v="0.78395061728395066"/>
    <n v="127"/>
    <n v="162"/>
    <n v="3"/>
    <x v="4"/>
    <x v="0"/>
    <m/>
    <m/>
    <x v="17"/>
  </r>
  <r>
    <s v="Arts, Humanities &amp; Social Sciences"/>
    <s v="Sociology"/>
    <x v="7"/>
    <x v="60"/>
    <n v="0.33333333333333343"/>
    <n v="0.60000000000000009"/>
    <n v="1.2"/>
    <n v="28.8"/>
    <n v="864"/>
    <n v="480.00000000000011"/>
    <n v="0.73657289002557547"/>
    <n v="288"/>
    <n v="391"/>
    <n v="9"/>
    <x v="4"/>
    <x v="0"/>
    <m/>
    <m/>
    <x v="18"/>
  </r>
  <r>
    <s v="Arts, Humanities &amp; Social Sciences"/>
    <s v="Spanish"/>
    <x v="7"/>
    <x v="253"/>
    <n v="0.26315581698314322"/>
    <n v="0.66659999999999997"/>
    <n v="1.8664999999999998"/>
    <n v="28.499988999999999"/>
    <n v="854.99966999999992"/>
    <n v="337.53095811456325"/>
    <n v="0.76086956521739135"/>
    <n v="175"/>
    <n v="230"/>
    <n v="8"/>
    <x v="4"/>
    <x v="0"/>
    <m/>
    <m/>
    <x v="19"/>
  </r>
  <r>
    <s v="Athletics, Kinesiology &amp; Health Ed"/>
    <s v="Exercise Science"/>
    <x v="7"/>
    <x v="254"/>
    <n v="0.38168547092662225"/>
    <n v="3.2577999999999996"/>
    <n v="5.277499999999999"/>
    <n v="81.256646500000002"/>
    <n v="2437.6993950000001"/>
    <n v="285.60207549822502"/>
    <n v="0.43745632424877706"/>
    <n v="626"/>
    <n v="1431"/>
    <n v="34"/>
    <x v="4"/>
    <x v="0"/>
    <m/>
    <m/>
    <x v="21"/>
  </r>
  <r>
    <s v="Athletics, Kinesiology &amp; Health Ed"/>
    <s v="Health Education"/>
    <x v="7"/>
    <x v="255"/>
    <n v="0.21316280309086064"/>
    <n v="0.8"/>
    <n v="2.9529999999999998"/>
    <n v="70.586643600000002"/>
    <n v="2117.5993079999998"/>
    <n v="564.24175539568341"/>
    <n v="0.66472303206997085"/>
    <n v="684"/>
    <n v="1029"/>
    <n v="19"/>
    <x v="4"/>
    <x v="0"/>
    <m/>
    <m/>
    <x v="22"/>
  </r>
  <r>
    <s v="Athletics, Kinesiology &amp; Health Ed"/>
    <s v="Nutrition"/>
    <x v="7"/>
    <x v="48"/>
    <n v="0.33333333333333331"/>
    <n v="0.2"/>
    <n v="0.4"/>
    <n v="11.4"/>
    <n v="342"/>
    <n v="569.99999999999989"/>
    <n v="0.76"/>
    <n v="114"/>
    <n v="150"/>
    <n v="3"/>
    <x v="4"/>
    <x v="0"/>
    <m/>
    <m/>
    <x v="56"/>
  </r>
  <r>
    <s v="Career &amp; Technical Education"/>
    <s v="Business (excludes Accounting)"/>
    <x v="7"/>
    <x v="256"/>
    <n v="0.54786801076951974"/>
    <n v="1.75"/>
    <n v="1.4442000000000002"/>
    <n v="53.699997999999994"/>
    <n v="1610.9999399999997"/>
    <n v="506.0785788332862"/>
    <n v="0.77042253521126758"/>
    <n v="547"/>
    <n v="710"/>
    <n v="16"/>
    <x v="4"/>
    <x v="0"/>
    <m/>
    <m/>
    <x v="23"/>
  </r>
  <r>
    <s v="Career &amp; Technical Education"/>
    <s v="Accounting"/>
    <x v="7"/>
    <x v="257"/>
    <n v="0.3255781506156476"/>
    <n v="0.93340000000000001"/>
    <n v="1.9334999999999998"/>
    <n v="52.719987299999993"/>
    <n v="1581.5996189999998"/>
    <n v="551.67589347378691"/>
    <n v="0.67154471544715444"/>
    <n v="413"/>
    <n v="615"/>
    <n v="12"/>
    <x v="4"/>
    <x v="0"/>
    <m/>
    <m/>
    <x v="24"/>
  </r>
  <r>
    <s v="Career &amp; Technical Education"/>
    <s v="Automotive"/>
    <x v="7"/>
    <x v="258"/>
    <n v="0.13135913407535996"/>
    <n v="0.64319999999999999"/>
    <n v="4.2533000000000003"/>
    <n v="54.942361200000001"/>
    <n v="1648.2708359999999"/>
    <n v="336.62224772796895"/>
    <n v="0.58302583025830257"/>
    <n v="316"/>
    <n v="542"/>
    <n v="19"/>
    <x v="4"/>
    <x v="0"/>
    <m/>
    <m/>
    <x v="25"/>
  </r>
  <r>
    <s v="Career &amp; Technical Education"/>
    <s v="Business Office Technology"/>
    <x v="7"/>
    <x v="259"/>
    <n v="0.18327935222672062"/>
    <n v="0.45269999999999999"/>
    <n v="2.0172999999999996"/>
    <n v="26.066664982199999"/>
    <n v="781.99994946599998"/>
    <n v="316.59916982429149"/>
    <n v="0.41528925619834711"/>
    <n v="402"/>
    <n v="968"/>
    <n v="22"/>
    <x v="4"/>
    <x v="0"/>
    <m/>
    <m/>
    <x v="26"/>
  </r>
  <r>
    <s v="Career &amp; Technical Education"/>
    <s v="CADD Technology"/>
    <x v="7"/>
    <x v="260"/>
    <n v="0.43972689455597758"/>
    <n v="0.97249999999999992"/>
    <n v="1.2390999999999999"/>
    <n v="17.32"/>
    <n v="519.6"/>
    <n v="234.9430276722735"/>
    <n v="0.53086419753086422"/>
    <n v="86"/>
    <n v="162"/>
    <n v="6"/>
    <x v="4"/>
    <x v="0"/>
    <m/>
    <m/>
    <x v="27"/>
  </r>
  <r>
    <s v="Career &amp; Technical Education"/>
    <s v="Center for Water Studies"/>
    <x v="7"/>
    <x v="261"/>
    <n v="0.25092528699579703"/>
    <n v="0.8"/>
    <n v="2.3881999999999999"/>
    <n v="25.271374999999999"/>
    <n v="758.14125000000001"/>
    <n v="237.79601342450286"/>
    <n v="0.50183823529411764"/>
    <n v="273"/>
    <n v="544"/>
    <n v="16"/>
    <x v="4"/>
    <x v="0"/>
    <m/>
    <m/>
    <x v="57"/>
  </r>
  <r>
    <s v="Career &amp; Technical Education"/>
    <s v="Child Development"/>
    <x v="7"/>
    <x v="262"/>
    <n v="0.27588198236035272"/>
    <n v="1.5764999999999998"/>
    <n v="4.1379000000000001"/>
    <n v="87.135712216000002"/>
    <n v="2614.0713664800001"/>
    <n v="491.88457144362485"/>
    <n v="0.78635547576301612"/>
    <n v="876"/>
    <n v="1114"/>
    <n v="29"/>
    <x v="4"/>
    <x v="0"/>
    <m/>
    <m/>
    <x v="28"/>
  </r>
  <r>
    <s v="Career &amp; Technical Education"/>
    <s v="Computer &amp; Information Science"/>
    <x v="7"/>
    <x v="263"/>
    <n v="0.32382280707073768"/>
    <n v="2.1360000000000001"/>
    <n v="4.4602000000000004"/>
    <n v="78.399991190799994"/>
    <n v="2351.9997357239999"/>
    <n v="356.5688935635668"/>
    <n v="0.50229885057471269"/>
    <n v="437"/>
    <n v="870"/>
    <n v="21"/>
    <x v="4"/>
    <x v="0"/>
    <m/>
    <m/>
    <x v="29"/>
  </r>
  <r>
    <s v="Career &amp; Technical Education"/>
    <s v="Computer Science"/>
    <x v="7"/>
    <x v="264"/>
    <n v="0"/>
    <n v="0"/>
    <n v="2.6355"/>
    <n v="34.799999999999997"/>
    <n v="1044"/>
    <n v="396.12976664769479"/>
    <n v="0.56878306878306883"/>
    <n v="215"/>
    <n v="378"/>
    <n v="9"/>
    <x v="4"/>
    <x v="0"/>
    <m/>
    <m/>
    <x v="30"/>
  </r>
  <r>
    <s v="Career &amp; Technical Education"/>
    <s v="Economics"/>
    <x v="7"/>
    <x v="58"/>
    <n v="0.625"/>
    <n v="1"/>
    <n v="0.60000000000000009"/>
    <n v="32"/>
    <n v="960"/>
    <n v="600"/>
    <n v="0.82051282051282048"/>
    <n v="320"/>
    <n v="390"/>
    <n v="8"/>
    <x v="4"/>
    <x v="0"/>
    <m/>
    <m/>
    <x v="31"/>
  </r>
  <r>
    <s v="Career &amp; Technical Education"/>
    <s v="Education"/>
    <x v="7"/>
    <x v="1"/>
    <n v="0"/>
    <n v="0"/>
    <n v="0.4"/>
    <n v="4.8"/>
    <n v="144"/>
    <n v="359.99999999999994"/>
    <n v="0.48"/>
    <n v="48"/>
    <n v="100"/>
    <n v="2"/>
    <x v="4"/>
    <x v="0"/>
    <m/>
    <m/>
    <x v="32"/>
  </r>
  <r>
    <s v="Career &amp; Technical Education"/>
    <s v="Electronics Technology"/>
    <x v="7"/>
    <x v="265"/>
    <n v="0.73439575033200521"/>
    <n v="1.1059999999999999"/>
    <n v="0.4"/>
    <n v="21.599999999999998"/>
    <n v="647.99999999999989"/>
    <n v="430.27888446215132"/>
    <n v="0.9642857142857143"/>
    <n v="108"/>
    <n v="112"/>
    <n v="4"/>
    <x v="4"/>
    <x v="0"/>
    <m/>
    <m/>
    <x v="33"/>
  </r>
  <r>
    <s v="Career &amp; Technical Education"/>
    <s v="Environmental Hlth/ Safety Mgt"/>
    <x v="7"/>
    <x v="266"/>
    <n v="0.58456878686433933"/>
    <n v="0.73340000000000005"/>
    <n v="0.5212"/>
    <n v="9.0573285000000006"/>
    <n v="271.719855"/>
    <n v="216.57887374461981"/>
    <n v="0.38709677419354838"/>
    <n v="72"/>
    <n v="186"/>
    <n v="6"/>
    <x v="4"/>
    <x v="0"/>
    <m/>
    <m/>
    <x v="34"/>
  </r>
  <r>
    <s v="Career &amp; Technical Education"/>
    <s v="Graphic Design"/>
    <x v="7"/>
    <x v="267"/>
    <n v="0"/>
    <n v="0"/>
    <n v="2.2558000000000002"/>
    <n v="24.926656700000002"/>
    <n v="747.79970100000003"/>
    <n v="331.50088704672396"/>
    <n v="0.52068965517241383"/>
    <n v="151"/>
    <n v="290"/>
    <n v="8"/>
    <x v="4"/>
    <x v="0"/>
    <m/>
    <m/>
    <x v="35"/>
  </r>
  <r>
    <s v="Career &amp; Technical Education"/>
    <s v="Ornamental Horticulture"/>
    <x v="7"/>
    <x v="268"/>
    <n v="0.24722254257486639"/>
    <n v="0.6431"/>
    <n v="1.9582000000000002"/>
    <n v="19.287138222700001"/>
    <n v="578.61414668100008"/>
    <n v="222.43268622650214"/>
    <n v="0.5787781350482315"/>
    <n v="180"/>
    <n v="311"/>
    <n v="11"/>
    <x v="4"/>
    <x v="0"/>
    <m/>
    <m/>
    <x v="36"/>
  </r>
  <r>
    <s v="Career &amp; Technical Education"/>
    <s v="Paralegal Studies"/>
    <x v="7"/>
    <x v="269"/>
    <n v="0"/>
    <n v="0"/>
    <n v="0.81090000000000007"/>
    <n v="12.2433333"/>
    <n v="367.29999900000001"/>
    <n v="452.95350721420641"/>
    <n v="0.62631578947368416"/>
    <n v="119"/>
    <n v="190"/>
    <n v="5"/>
    <x v="4"/>
    <x v="0"/>
    <m/>
    <m/>
    <x v="37"/>
  </r>
  <r>
    <s v="Career &amp; Technical Education"/>
    <s v="Real Estate"/>
    <x v="7"/>
    <x v="270"/>
    <n v="0"/>
    <n v="0"/>
    <n v="1.0109000000000001"/>
    <n v="19.1333333"/>
    <n v="573.999999"/>
    <n v="567.81086061925009"/>
    <n v="0.71111111111111114"/>
    <n v="192"/>
    <n v="270"/>
    <n v="6"/>
    <x v="4"/>
    <x v="0"/>
    <m/>
    <m/>
    <x v="38"/>
  </r>
  <r>
    <s v="Counseling"/>
    <s v="Counseling"/>
    <x v="7"/>
    <x v="271"/>
    <n v="0.19149751053236311"/>
    <n v="0.60000000000000009"/>
    <n v="2.5331999999999999"/>
    <n v="58.710666660999991"/>
    <n v="1761.3199998299997"/>
    <n v="562.1473253638452"/>
    <n v="0.83163265306122447"/>
    <n v="652"/>
    <n v="784"/>
    <n v="19"/>
    <x v="4"/>
    <x v="0"/>
    <m/>
    <m/>
    <x v="40"/>
  </r>
  <r>
    <s v="Counseling"/>
    <s v="Personal Dev Special Services"/>
    <x v="7"/>
    <x v="37"/>
    <n v="0"/>
    <n v="0"/>
    <n v="6.6699999999999995E-2"/>
    <n v="1.0666656000000001"/>
    <n v="31.999968000000003"/>
    <n v="479.75964017991015"/>
    <n v="0.94117647058823528"/>
    <n v="32"/>
    <n v="34"/>
    <n v="1"/>
    <x v="4"/>
    <x v="0"/>
    <m/>
    <m/>
    <x v="41"/>
  </r>
  <r>
    <s v="Counseling"/>
    <s v="Work Experience"/>
    <x v="7"/>
    <x v="272"/>
    <n v="0"/>
    <n v="0"/>
    <n v="1.7112999999999998"/>
    <n v="11.9999973"/>
    <n v="359.99991900000003"/>
    <n v="210.3663407935488"/>
    <n v="0.99375000000000002"/>
    <n v="159"/>
    <n v="160"/>
    <n v="8"/>
    <x v="4"/>
    <x v="0"/>
    <m/>
    <m/>
    <x v="42"/>
  </r>
  <r>
    <s v="Math, Science &amp; Engineering"/>
    <s v="Astronomy"/>
    <x v="7"/>
    <x v="273"/>
    <n v="1"/>
    <n v="0.95300000000000007"/>
    <n v="0"/>
    <n v="15.09"/>
    <n v="452.7"/>
    <n v="475.02623294858336"/>
    <n v="0.82777777777777772"/>
    <n v="149"/>
    <n v="180"/>
    <n v="5"/>
    <x v="4"/>
    <x v="0"/>
    <m/>
    <m/>
    <x v="44"/>
  </r>
  <r>
    <s v="Math, Science &amp; Engineering"/>
    <s v="Biology"/>
    <x v="7"/>
    <x v="274"/>
    <n v="0.36770471767294061"/>
    <n v="3.7606999999999999"/>
    <n v="6.4668000000000001"/>
    <n v="177.1366644"/>
    <n v="5314.0999320000001"/>
    <n v="519.58933581031545"/>
    <n v="0.97837370242214527"/>
    <n v="1131"/>
    <n v="1156"/>
    <n v="32"/>
    <x v="4"/>
    <x v="0"/>
    <m/>
    <m/>
    <x v="45"/>
  </r>
  <r>
    <s v="Math, Science &amp; Engineering"/>
    <s v="Chemistry"/>
    <x v="7"/>
    <x v="275"/>
    <n v="0.28376981392143341"/>
    <n v="1.4822999999999997"/>
    <n v="3.7412999999999998"/>
    <n v="69.199998100000002"/>
    <n v="2075.9999430000003"/>
    <n v="397.42705088444751"/>
    <n v="0.85897435897435892"/>
    <n v="268"/>
    <n v="312"/>
    <n v="11"/>
    <x v="4"/>
    <x v="0"/>
    <m/>
    <m/>
    <x v="46"/>
  </r>
  <r>
    <s v="Math, Science &amp; Engineering"/>
    <s v="Engineering"/>
    <x v="7"/>
    <x v="276"/>
    <n v="0.73264712762757733"/>
    <n v="2.1922999999999999"/>
    <n v="0.8"/>
    <n v="45.399998600000004"/>
    <n v="1361.9999580000001"/>
    <n v="455.16825117802364"/>
    <n v="0.8660714285714286"/>
    <n v="291"/>
    <n v="336"/>
    <n v="10"/>
    <x v="4"/>
    <x v="0"/>
    <m/>
    <m/>
    <x v="47"/>
  </r>
  <r>
    <s v="Math, Science &amp; Engineering"/>
    <s v="Geography"/>
    <x v="7"/>
    <x v="15"/>
    <n v="0"/>
    <n v="0"/>
    <n v="0.2"/>
    <n v="2.5"/>
    <n v="75"/>
    <n v="375"/>
    <n v="0.78125"/>
    <n v="25"/>
    <n v="32"/>
    <n v="1"/>
    <x v="4"/>
    <x v="0"/>
    <m/>
    <m/>
    <x v="48"/>
  </r>
  <r>
    <s v="Math, Science &amp; Engineering"/>
    <s v="Geology"/>
    <x v="7"/>
    <x v="277"/>
    <n v="0"/>
    <n v="0"/>
    <n v="0.3765"/>
    <n v="3.52"/>
    <n v="105.6"/>
    <n v="280.47808764940243"/>
    <n v="0.546875"/>
    <n v="35"/>
    <n v="64"/>
    <n v="2"/>
    <x v="4"/>
    <x v="0"/>
    <m/>
    <m/>
    <x v="49"/>
  </r>
  <r>
    <s v="Math, Science &amp; Engineering"/>
    <s v="Math"/>
    <x v="7"/>
    <x v="278"/>
    <n v="0.5207406434011026"/>
    <n v="8.3218000000000032"/>
    <n v="7.6589000000000018"/>
    <n v="272.31923740000008"/>
    <n v="8169.5771220000024"/>
    <n v="511.21522348833287"/>
    <n v="0.77284998071731581"/>
    <n v="2004"/>
    <n v="2593"/>
    <n v="60"/>
    <x v="4"/>
    <x v="0"/>
    <m/>
    <m/>
    <x v="50"/>
  </r>
  <r>
    <s v="Math, Science &amp; Engineering"/>
    <s v="Oceanography"/>
    <x v="7"/>
    <x v="279"/>
    <n v="0"/>
    <n v="0"/>
    <n v="0.77649999999999997"/>
    <n v="9.4099800000000009"/>
    <n v="282.29940000000005"/>
    <n v="363.55363811976827"/>
    <n v="0.7109375"/>
    <n v="91"/>
    <n v="128"/>
    <n v="4"/>
    <x v="4"/>
    <x v="0"/>
    <m/>
    <m/>
    <x v="51"/>
  </r>
  <r>
    <s v="Math, Science &amp; Engineering"/>
    <s v="Physics"/>
    <x v="7"/>
    <x v="280"/>
    <n v="0.63001010441226002"/>
    <n v="1.8705000000000001"/>
    <n v="1.0985"/>
    <n v="42.199995399999999"/>
    <n v="1265.9998619999999"/>
    <n v="426.40615089255647"/>
    <n v="0.8392857142857143"/>
    <n v="188"/>
    <n v="224"/>
    <n v="7"/>
    <x v="4"/>
    <x v="0"/>
    <m/>
    <m/>
    <x v="52"/>
  </r>
  <r>
    <s v="Arts, Humanities &amp; Social Sciences"/>
    <s v="American Sign Language"/>
    <x v="8"/>
    <x v="281"/>
    <n v="0.45452892787347182"/>
    <n v="1.0001"/>
    <n v="1.2001999999999999"/>
    <n v="23.270417500000001"/>
    <n v="698.11252500000001"/>
    <n v="317.28060946234604"/>
    <n v="0.69491525423728817"/>
    <n v="205"/>
    <n v="295"/>
    <n v="10"/>
    <x v="4"/>
    <x v="1"/>
    <m/>
    <m/>
    <x v="0"/>
  </r>
  <r>
    <s v="Arts, Humanities &amp; Social Sciences"/>
    <s v="Anthropology"/>
    <x v="8"/>
    <x v="1"/>
    <n v="0"/>
    <n v="0"/>
    <n v="0.4"/>
    <n v="6"/>
    <n v="180"/>
    <n v="450"/>
    <n v="0.77922077922077926"/>
    <n v="60"/>
    <n v="77"/>
    <n v="2"/>
    <x v="4"/>
    <x v="1"/>
    <m/>
    <m/>
    <x v="1"/>
  </r>
  <r>
    <s v="Arts, Humanities &amp; Social Sciences"/>
    <s v="Arabic"/>
    <x v="8"/>
    <x v="282"/>
    <n v="0.17856712339775777"/>
    <n v="1.3331999999999999"/>
    <n v="6.132900000000002"/>
    <n v="103.21330260000001"/>
    <n v="3096.3990780000004"/>
    <n v="414.72777996544363"/>
    <n v="0.85852478839177748"/>
    <n v="710"/>
    <n v="827"/>
    <n v="26"/>
    <x v="4"/>
    <x v="1"/>
    <m/>
    <m/>
    <x v="2"/>
  </r>
  <r>
    <s v="Arts, Humanities &amp; Social Sciences"/>
    <s v="Aramaic"/>
    <x v="8"/>
    <x v="3"/>
    <n v="0"/>
    <n v="0"/>
    <n v="0.33329999999999999"/>
    <n v="7.4999969999999996"/>
    <n v="224.99991"/>
    <n v="675.06723672367229"/>
    <n v="1"/>
    <n v="45"/>
    <n v="45"/>
    <n v="1"/>
    <x v="4"/>
    <x v="1"/>
    <m/>
    <m/>
    <x v="3"/>
  </r>
  <r>
    <s v="Arts, Humanities &amp; Social Sciences"/>
    <s v="Art"/>
    <x v="8"/>
    <x v="283"/>
    <n v="0.10525817148270961"/>
    <n v="0.66659999999999997"/>
    <n v="5.6664000000000012"/>
    <n v="95.329999999999984"/>
    <n v="2859.8999999999996"/>
    <n v="451.58692562766453"/>
    <n v="0.79474216380182006"/>
    <n v="786"/>
    <n v="989"/>
    <n v="25"/>
    <x v="4"/>
    <x v="1"/>
    <m/>
    <m/>
    <x v="4"/>
  </r>
  <r>
    <s v="Arts, Humanities &amp; Social Sciences"/>
    <s v="Communication"/>
    <x v="8"/>
    <x v="284"/>
    <n v="0.29809999999999992"/>
    <n v="1.4904999999999999"/>
    <n v="3.5095000000000005"/>
    <n v="67.995919999999998"/>
    <n v="2039.8776"/>
    <n v="407.9755199999999"/>
    <n v="0.85659898477157359"/>
    <n v="675"/>
    <n v="788"/>
    <n v="26"/>
    <x v="4"/>
    <x v="1"/>
    <m/>
    <m/>
    <x v="5"/>
  </r>
  <r>
    <s v="Arts, Humanities &amp; Social Sciences"/>
    <s v="English"/>
    <x v="8"/>
    <x v="285"/>
    <n v="0.39896167686078216"/>
    <n v="5.1333999999999991"/>
    <n v="7.7334999999999994"/>
    <n v="163.66662213199999"/>
    <n v="4909.9986639599992"/>
    <n v="381.59919358664467"/>
    <n v="0.81782729805013932"/>
    <n v="1468"/>
    <n v="1795"/>
    <n v="51"/>
    <x v="4"/>
    <x v="1"/>
    <m/>
    <m/>
    <x v="6"/>
  </r>
  <r>
    <s v="Arts, Humanities &amp; Social Sciences"/>
    <s v="English As a Second Language"/>
    <x v="8"/>
    <x v="286"/>
    <n v="0.14878892733564025"/>
    <n v="2.1500000000000004"/>
    <n v="12.299999999999997"/>
    <n v="130.88037"/>
    <n v="3926.4110999999998"/>
    <n v="271.72395155709359"/>
    <n v="0.75062972292191432"/>
    <n v="894"/>
    <n v="1191"/>
    <n v="48"/>
    <x v="4"/>
    <x v="1"/>
    <m/>
    <m/>
    <x v="7"/>
  </r>
  <r>
    <s v="Arts, Humanities &amp; Social Sciences"/>
    <s v="History"/>
    <x v="8"/>
    <x v="5"/>
    <n v="0.27272727272727271"/>
    <n v="1.2000000000000002"/>
    <n v="3.2000000000000006"/>
    <n v="68.9422"/>
    <n v="2068.2660000000001"/>
    <n v="470.06045454545438"/>
    <n v="0.67843137254901964"/>
    <n v="692"/>
    <n v="1020"/>
    <n v="22"/>
    <x v="4"/>
    <x v="1"/>
    <m/>
    <m/>
    <x v="9"/>
  </r>
  <r>
    <s v="Arts, Humanities &amp; Social Sciences"/>
    <s v="Humanities"/>
    <x v="8"/>
    <x v="8"/>
    <n v="0"/>
    <n v="0"/>
    <n v="1"/>
    <n v="16"/>
    <n v="480"/>
    <n v="480"/>
    <n v="0.78048780487804881"/>
    <n v="160"/>
    <n v="205"/>
    <n v="5"/>
    <x v="4"/>
    <x v="1"/>
    <m/>
    <m/>
    <x v="10"/>
  </r>
  <r>
    <s v="Arts, Humanities &amp; Social Sciences"/>
    <s v="Music"/>
    <x v="8"/>
    <x v="287"/>
    <n v="0.3187362799013283"/>
    <n v="1.4084000000000001"/>
    <n v="3.0103000000000009"/>
    <n v="55.418469803800001"/>
    <n v="1662.554094114"/>
    <n v="376.25412318419427"/>
    <n v="0.59170305676855894"/>
    <n v="542"/>
    <n v="916"/>
    <n v="22"/>
    <x v="4"/>
    <x v="1"/>
    <m/>
    <m/>
    <x v="11"/>
  </r>
  <r>
    <s v="Arts, Humanities &amp; Social Sciences"/>
    <s v="Native American Languages"/>
    <x v="8"/>
    <x v="57"/>
    <n v="0"/>
    <n v="0"/>
    <n v="0.53339999999999999"/>
    <n v="5.0666653999999998"/>
    <n v="151.99996199999998"/>
    <n v="284.96430821147356"/>
    <n v="0.58461538461538465"/>
    <n v="38"/>
    <n v="65"/>
    <n v="2"/>
    <x v="4"/>
    <x v="1"/>
    <m/>
    <m/>
    <x v="12"/>
  </r>
  <r>
    <s v="Arts, Humanities &amp; Social Sciences"/>
    <s v="Philosophy"/>
    <x v="8"/>
    <x v="58"/>
    <n v="0.50000000000000011"/>
    <n v="0.8"/>
    <n v="0.8"/>
    <n v="30.4"/>
    <n v="912"/>
    <n v="570"/>
    <n v="0.83977900552486184"/>
    <n v="304"/>
    <n v="362"/>
    <n v="8"/>
    <x v="4"/>
    <x v="1"/>
    <m/>
    <m/>
    <x v="13"/>
  </r>
  <r>
    <s v="Arts, Humanities &amp; Social Sciences"/>
    <s v="Political Science"/>
    <x v="8"/>
    <x v="10"/>
    <n v="0.7142857142857143"/>
    <n v="1"/>
    <n v="0.4"/>
    <n v="11.727971999999999"/>
    <n v="351.83915999999999"/>
    <n v="251.31368571428573"/>
    <n v="0.40136054421768708"/>
    <n v="118"/>
    <n v="294"/>
    <n v="7"/>
    <x v="4"/>
    <x v="1"/>
    <m/>
    <m/>
    <x v="14"/>
  </r>
  <r>
    <s v="Arts, Humanities &amp; Social Sciences"/>
    <s v="Psychology"/>
    <x v="8"/>
    <x v="288"/>
    <n v="0.28888888888888886"/>
    <n v="0.97499999999999998"/>
    <n v="2.4"/>
    <n v="61.636535299999991"/>
    <n v="1849.0960589999997"/>
    <n v="547.8803137777777"/>
    <n v="0.82123655913978499"/>
    <n v="611"/>
    <n v="744"/>
    <n v="17"/>
    <x v="4"/>
    <x v="1"/>
    <m/>
    <m/>
    <x v="15"/>
  </r>
  <r>
    <s v="Arts, Humanities &amp; Social Sciences"/>
    <s v="Religious Studies"/>
    <x v="8"/>
    <x v="1"/>
    <n v="0"/>
    <n v="0"/>
    <n v="0.4"/>
    <n v="4.4000000000000004"/>
    <n v="132"/>
    <n v="330"/>
    <n v="0.44"/>
    <n v="44"/>
    <n v="100"/>
    <n v="2"/>
    <x v="4"/>
    <x v="1"/>
    <m/>
    <m/>
    <x v="16"/>
  </r>
  <r>
    <s v="Arts, Humanities &amp; Social Sciences"/>
    <s v="Social Work"/>
    <x v="8"/>
    <x v="48"/>
    <n v="0"/>
    <n v="0"/>
    <n v="0.60000000000000009"/>
    <n v="10.1"/>
    <n v="303"/>
    <n v="504.99999999999989"/>
    <n v="0.72142857142857142"/>
    <n v="101"/>
    <n v="140"/>
    <n v="3"/>
    <x v="4"/>
    <x v="1"/>
    <m/>
    <m/>
    <x v="17"/>
  </r>
  <r>
    <s v="Arts, Humanities &amp; Social Sciences"/>
    <s v="Sociology"/>
    <x v="8"/>
    <x v="58"/>
    <n v="0.25000000000000006"/>
    <n v="0.4"/>
    <n v="1.2"/>
    <n v="26.1"/>
    <n v="783"/>
    <n v="489.37500000000011"/>
    <n v="0.71311475409836067"/>
    <n v="261"/>
    <n v="366"/>
    <n v="8"/>
    <x v="4"/>
    <x v="1"/>
    <m/>
    <m/>
    <x v="18"/>
  </r>
  <r>
    <s v="Arts, Humanities &amp; Social Sciences"/>
    <s v="Spanish"/>
    <x v="8"/>
    <x v="289"/>
    <n v="0.20833203112791826"/>
    <n v="0.66659999999999997"/>
    <n v="2.5330999999999997"/>
    <n v="31.699987799999999"/>
    <n v="950.99963400000001"/>
    <n v="297.21524955464577"/>
    <n v="0.68421052631578949"/>
    <n v="195"/>
    <n v="285"/>
    <n v="10"/>
    <x v="4"/>
    <x v="1"/>
    <m/>
    <m/>
    <x v="19"/>
  </r>
  <r>
    <s v="Arts, Humanities &amp; Social Sciences"/>
    <s v="Theater Arts"/>
    <x v="8"/>
    <x v="15"/>
    <n v="0"/>
    <n v="0"/>
    <n v="0.2"/>
    <n v="1.1000000000000001"/>
    <n v="33"/>
    <n v="165"/>
    <n v="0.25"/>
    <n v="11"/>
    <n v="44"/>
    <n v="1"/>
    <x v="4"/>
    <x v="1"/>
    <m/>
    <m/>
    <x v="20"/>
  </r>
  <r>
    <s v="Athletics, Kinesiology &amp; Health Ed"/>
    <s v="Exercise Science"/>
    <x v="8"/>
    <x v="290"/>
    <n v="0.36020189198174518"/>
    <n v="2.3836000000000004"/>
    <n v="4.2337999999999996"/>
    <n v="70.418135899400013"/>
    <n v="2112.5440769820002"/>
    <n v="319.24080106718657"/>
    <n v="0.43792633015006821"/>
    <n v="642"/>
    <n v="1466"/>
    <n v="34"/>
    <x v="4"/>
    <x v="1"/>
    <m/>
    <m/>
    <x v="21"/>
  </r>
  <r>
    <s v="Athletics, Kinesiology &amp; Health Ed"/>
    <s v="Health Education"/>
    <x v="8"/>
    <x v="291"/>
    <n v="0.19867681242922133"/>
    <n v="1"/>
    <n v="4.0333000000000006"/>
    <n v="87.133329200000006"/>
    <n v="2613.9998760000003"/>
    <n v="519.34116305405985"/>
    <n v="0.58042436687200549"/>
    <n v="848"/>
    <n v="1461"/>
    <n v="26"/>
    <x v="4"/>
    <x v="1"/>
    <m/>
    <m/>
    <x v="22"/>
  </r>
  <r>
    <s v="Career &amp; Technical Education"/>
    <s v="Business (excludes Accounting)"/>
    <x v="8"/>
    <x v="292"/>
    <n v="0.37897244328948076"/>
    <n v="1.4"/>
    <n v="2.2942"/>
    <n v="61.774281299999998"/>
    <n v="1853.228439"/>
    <n v="501.65893535812893"/>
    <n v="0.77972465581977468"/>
    <n v="623"/>
    <n v="799"/>
    <n v="18"/>
    <x v="4"/>
    <x v="1"/>
    <m/>
    <m/>
    <x v="23"/>
  </r>
  <r>
    <s v="Career &amp; Technical Education"/>
    <s v="Accounting"/>
    <x v="8"/>
    <x v="293"/>
    <n v="0.37500468708987966"/>
    <n v="1.0001"/>
    <n v="1.6667999999999998"/>
    <n v="61.683317300000006"/>
    <n v="1850.4995190000002"/>
    <n v="693.8766054220257"/>
    <n v="0.74844720496894412"/>
    <n v="482"/>
    <n v="644"/>
    <n v="12"/>
    <x v="4"/>
    <x v="1"/>
    <m/>
    <m/>
    <x v="24"/>
  </r>
  <r>
    <s v="Career &amp; Technical Education"/>
    <s v="Automotive"/>
    <x v="8"/>
    <x v="294"/>
    <n v="0.38398504575390702"/>
    <n v="1.7665999999999999"/>
    <n v="2.8341000000000003"/>
    <n v="53.736151899999989"/>
    <n v="1612.0845569999997"/>
    <n v="351.23198331081954"/>
    <n v="0.54318618042226485"/>
    <n v="283"/>
    <n v="521"/>
    <n v="19"/>
    <x v="4"/>
    <x v="1"/>
    <m/>
    <m/>
    <x v="25"/>
  </r>
  <r>
    <s v="Career &amp; Technical Education"/>
    <s v="Business Office Technology"/>
    <x v="8"/>
    <x v="295"/>
    <n v="0.25696947574941825"/>
    <n v="0.56320000000000003"/>
    <n v="1.6284999999999998"/>
    <n v="24.633332850999999"/>
    <n v="738.99998553"/>
    <n v="337.18117695396262"/>
    <n v="0.40706955530216649"/>
    <n v="357"/>
    <n v="877"/>
    <n v="19"/>
    <x v="4"/>
    <x v="1"/>
    <m/>
    <m/>
    <x v="26"/>
  </r>
  <r>
    <s v="Career &amp; Technical Education"/>
    <s v="CADD Technology"/>
    <x v="8"/>
    <x v="22"/>
    <n v="0.5357085454058399"/>
    <n v="0.99990000000000001"/>
    <n v="0.86660000000000004"/>
    <n v="14.700000000000001"/>
    <n v="441.00000000000006"/>
    <n v="236.27109563353875"/>
    <n v="0.5"/>
    <n v="81"/>
    <n v="162"/>
    <n v="6"/>
    <x v="4"/>
    <x v="1"/>
    <m/>
    <m/>
    <x v="27"/>
  </r>
  <r>
    <s v="Career &amp; Technical Education"/>
    <s v="Center for Water Studies"/>
    <x v="8"/>
    <x v="296"/>
    <n v="0.3093700452453691"/>
    <n v="0.8"/>
    <n v="1.7858999999999998"/>
    <n v="20.916128300000004"/>
    <n v="627.48384900000008"/>
    <n v="242.65588344483547"/>
    <n v="0.42222222222222222"/>
    <n v="209"/>
    <n v="495"/>
    <n v="14"/>
    <x v="4"/>
    <x v="1"/>
    <m/>
    <m/>
    <x v="57"/>
  </r>
  <r>
    <s v="Career &amp; Technical Education"/>
    <s v="Child Development"/>
    <x v="8"/>
    <x v="297"/>
    <n v="0.12338976358521295"/>
    <n v="0.75"/>
    <n v="5.3283000000000014"/>
    <n v="91.602822900000007"/>
    <n v="2748.084687"/>
    <n v="452.11402645476528"/>
    <n v="0.80085106382978721"/>
    <n v="941"/>
    <n v="1175"/>
    <n v="31"/>
    <x v="4"/>
    <x v="1"/>
    <m/>
    <m/>
    <x v="28"/>
  </r>
  <r>
    <s v="Career &amp; Technical Education"/>
    <s v="Computer &amp; Information Science"/>
    <x v="8"/>
    <x v="298"/>
    <n v="0.33097590906155144"/>
    <n v="2.0498000000000003"/>
    <n v="4.1433999999999997"/>
    <n v="82.466655759899993"/>
    <n v="2473.9996727969997"/>
    <n v="399.47033404330551"/>
    <n v="0.47438524590163933"/>
    <n v="463"/>
    <n v="976"/>
    <n v="23"/>
    <x v="4"/>
    <x v="1"/>
    <m/>
    <m/>
    <x v="29"/>
  </r>
  <r>
    <s v="Career &amp; Technical Education"/>
    <s v="Computer Science"/>
    <x v="8"/>
    <x v="134"/>
    <n v="0.37499999999999989"/>
    <n v="1.0499999999999998"/>
    <n v="1.75"/>
    <n v="40.4"/>
    <n v="1212"/>
    <n v="432.85714285714283"/>
    <n v="0.61707317073170731"/>
    <n v="253"/>
    <n v="410"/>
    <n v="10"/>
    <x v="4"/>
    <x v="1"/>
    <m/>
    <m/>
    <x v="30"/>
  </r>
  <r>
    <s v="Career &amp; Technical Education"/>
    <s v="Economics"/>
    <x v="8"/>
    <x v="10"/>
    <n v="0.14285714285714288"/>
    <n v="0.2"/>
    <n v="1.2"/>
    <n v="36.099999999999994"/>
    <n v="1082.9999999999998"/>
    <n v="773.57142857142856"/>
    <n v="0.88264058679706603"/>
    <n v="361"/>
    <n v="409"/>
    <n v="8"/>
    <x v="4"/>
    <x v="1"/>
    <m/>
    <m/>
    <x v="31"/>
  </r>
  <r>
    <s v="Career &amp; Technical Education"/>
    <s v="Electronics Technology"/>
    <x v="8"/>
    <x v="10"/>
    <n v="0.74999999999999989"/>
    <n v="1.0499999999999998"/>
    <n v="0.35"/>
    <n v="23.400000000000002"/>
    <n v="702.00000000000011"/>
    <n v="501.42857142857144"/>
    <n v="1.0446428571428572"/>
    <n v="117"/>
    <n v="112"/>
    <n v="4"/>
    <x v="4"/>
    <x v="1"/>
    <m/>
    <m/>
    <x v="33"/>
  </r>
  <r>
    <s v="Career &amp; Technical Education"/>
    <s v="Environmental Hlth/ Safety Mgt"/>
    <x v="8"/>
    <x v="299"/>
    <n v="0.70921662487652926"/>
    <n v="0.93340000000000001"/>
    <n v="0.38269999999999998"/>
    <n v="9.0879002999999994"/>
    <n v="272.63700899999998"/>
    <n v="251.64944526490677"/>
    <n v="0.29499999999999998"/>
    <n v="59"/>
    <n v="200"/>
    <n v="6"/>
    <x v="4"/>
    <x v="1"/>
    <m/>
    <m/>
    <x v="34"/>
  </r>
  <r>
    <s v="Career &amp; Technical Education"/>
    <s v="Graphic Design"/>
    <x v="8"/>
    <x v="300"/>
    <n v="0"/>
    <n v="0"/>
    <n v="2.5318000000000005"/>
    <n v="28.153322999999997"/>
    <n v="844.5996899999999"/>
    <n v="342.44230051897489"/>
    <n v="0.50571428571428567"/>
    <n v="177"/>
    <n v="350"/>
    <n v="10"/>
    <x v="4"/>
    <x v="1"/>
    <m/>
    <m/>
    <x v="35"/>
  </r>
  <r>
    <s v="Career &amp; Technical Education"/>
    <s v="Ornamental Horticulture"/>
    <x v="8"/>
    <x v="301"/>
    <n v="0.19638282610923247"/>
    <n v="0.76659999999999995"/>
    <n v="3.1370000000000005"/>
    <n v="26.562934700700001"/>
    <n v="796.88804102100005"/>
    <n v="204.14182831770674"/>
    <n v="0.41756272401433692"/>
    <n v="233"/>
    <n v="558"/>
    <n v="16"/>
    <x v="4"/>
    <x v="1"/>
    <m/>
    <m/>
    <x v="36"/>
  </r>
  <r>
    <s v="Career &amp; Technical Education"/>
    <s v="Paralegal Studies"/>
    <x v="8"/>
    <x v="302"/>
    <n v="0"/>
    <n v="0"/>
    <n v="0.89810000000000001"/>
    <n v="11.293333199999999"/>
    <n v="338.79999599999996"/>
    <n v="377.24083732323788"/>
    <n v="0.65697674418604646"/>
    <n v="113"/>
    <n v="172"/>
    <n v="5"/>
    <x v="4"/>
    <x v="1"/>
    <m/>
    <m/>
    <x v="37"/>
  </r>
  <r>
    <s v="Career &amp; Technical Education"/>
    <s v="Real Estate"/>
    <x v="8"/>
    <x v="31"/>
    <n v="0"/>
    <n v="0"/>
    <n v="0.8327"/>
    <n v="10.6299999"/>
    <n v="318.89999699999998"/>
    <n v="382.97105440134499"/>
    <n v="0.46288209606986902"/>
    <n v="106"/>
    <n v="229"/>
    <n v="5"/>
    <x v="4"/>
    <x v="1"/>
    <m/>
    <m/>
    <x v="38"/>
  </r>
  <r>
    <s v="Career &amp; Technical Education"/>
    <s v="Surveying"/>
    <x v="8"/>
    <x v="115"/>
    <n v="0"/>
    <n v="0"/>
    <n v="0.7833"/>
    <n v="5.07"/>
    <n v="152.10000000000002"/>
    <n v="194.17847567981619"/>
    <n v="0.15753424657534246"/>
    <n v="23"/>
    <n v="146"/>
    <n v="3"/>
    <x v="4"/>
    <x v="1"/>
    <m/>
    <m/>
    <x v="53"/>
  </r>
  <r>
    <s v="Counseling"/>
    <s v="Counseling"/>
    <x v="8"/>
    <x v="303"/>
    <n v="0.32257023966968806"/>
    <n v="1"/>
    <n v="2.1000999999999999"/>
    <n v="44.18380460569999"/>
    <n v="1325.5141381709998"/>
    <n v="427.5714132353794"/>
    <n v="0.7701271186440678"/>
    <n v="727"/>
    <n v="944"/>
    <n v="25"/>
    <x v="4"/>
    <x v="1"/>
    <m/>
    <m/>
    <x v="40"/>
  </r>
  <r>
    <s v="Counseling"/>
    <s v="Personal Dev Special Services"/>
    <x v="8"/>
    <x v="37"/>
    <n v="0"/>
    <n v="0"/>
    <n v="6.6699999999999995E-2"/>
    <n v="0.66666599999999998"/>
    <n v="19.999980000000001"/>
    <n v="299.84977511244375"/>
    <n v="0.58823529411764708"/>
    <n v="20"/>
    <n v="34"/>
    <n v="1"/>
    <x v="4"/>
    <x v="1"/>
    <m/>
    <m/>
    <x v="41"/>
  </r>
  <r>
    <s v="Counseling"/>
    <s v="Work Experience"/>
    <x v="8"/>
    <x v="304"/>
    <n v="0"/>
    <n v="0"/>
    <n v="1.1335999999999999"/>
    <n v="7.9333307"/>
    <n v="237.999921"/>
    <n v="209.95053016937192"/>
    <n v="1.3"/>
    <n v="104"/>
    <n v="80"/>
    <n v="4"/>
    <x v="4"/>
    <x v="1"/>
    <m/>
    <m/>
    <x v="42"/>
  </r>
  <r>
    <s v="Math, Science &amp; Engineering"/>
    <s v="Astronomy"/>
    <x v="8"/>
    <x v="305"/>
    <n v="1"/>
    <n v="0.70000000000000007"/>
    <n v="0"/>
    <n v="16.32"/>
    <n v="489.6"/>
    <n v="699.42857142857144"/>
    <n v="0.88888888888888884"/>
    <n v="160"/>
    <n v="180"/>
    <n v="5"/>
    <x v="4"/>
    <x v="1"/>
    <m/>
    <m/>
    <x v="44"/>
  </r>
  <r>
    <s v="Math, Science &amp; Engineering"/>
    <s v="Biology"/>
    <x v="8"/>
    <x v="306"/>
    <n v="0.21417502881871608"/>
    <n v="2.2667000000000002"/>
    <n v="8.3167000000000009"/>
    <n v="194.90427279999997"/>
    <n v="5847.1281839999992"/>
    <n v="552.48107262316444"/>
    <n v="0.9126145172656801"/>
    <n v="1295"/>
    <n v="1419"/>
    <n v="40"/>
    <x v="4"/>
    <x v="1"/>
    <m/>
    <m/>
    <x v="45"/>
  </r>
  <r>
    <s v="Math, Science &amp; Engineering"/>
    <s v="Chemistry"/>
    <x v="8"/>
    <x v="307"/>
    <n v="0.33680548321909953"/>
    <n v="1.6166999999999998"/>
    <n v="3.1834000000000002"/>
    <n v="73.799997800000014"/>
    <n v="2213.9999340000004"/>
    <n v="461.24037707547768"/>
    <n v="0.91987179487179482"/>
    <n v="287"/>
    <n v="312"/>
    <n v="11"/>
    <x v="4"/>
    <x v="1"/>
    <m/>
    <m/>
    <x v="46"/>
  </r>
  <r>
    <s v="Math, Science &amp; Engineering"/>
    <s v="Engineering"/>
    <x v="8"/>
    <x v="308"/>
    <n v="0.31765079589171635"/>
    <n v="0.9"/>
    <n v="1.9333000000000002"/>
    <n v="48.045737000000003"/>
    <n v="1441.37211"/>
    <n v="508.72555324180274"/>
    <n v="1"/>
    <n v="316"/>
    <n v="316"/>
    <n v="10"/>
    <x v="4"/>
    <x v="1"/>
    <m/>
    <m/>
    <x v="47"/>
  </r>
  <r>
    <s v="Math, Science &amp; Engineering"/>
    <s v="Geography"/>
    <x v="8"/>
    <x v="309"/>
    <n v="0"/>
    <n v="0"/>
    <n v="0.5"/>
    <n v="7.5019047609999996"/>
    <n v="225.05714282999998"/>
    <n v="450.11428565999995"/>
    <n v="0.76767676767676762"/>
    <n v="76"/>
    <n v="99"/>
    <n v="3"/>
    <x v="4"/>
    <x v="1"/>
    <m/>
    <m/>
    <x v="48"/>
  </r>
  <r>
    <s v="Math, Science &amp; Engineering"/>
    <s v="Geology"/>
    <x v="8"/>
    <x v="70"/>
    <n v="0.85708163702592677"/>
    <n v="0.4"/>
    <n v="6.6699999999999995E-2"/>
    <n v="4.5066666666000001"/>
    <n v="135.19999999800001"/>
    <n v="289.69359331047781"/>
    <n v="0.55681818181818177"/>
    <n v="49"/>
    <n v="88"/>
    <n v="3"/>
    <x v="4"/>
    <x v="1"/>
    <m/>
    <m/>
    <x v="49"/>
  </r>
  <r>
    <s v="Math, Science &amp; Engineering"/>
    <s v="Math"/>
    <x v="8"/>
    <x v="310"/>
    <n v="0.42082726151776717"/>
    <n v="7.5084000000000026"/>
    <n v="10.333600000000004"/>
    <n v="268.94178609999994"/>
    <n v="8068.2535829999979"/>
    <n v="452.20567105705624"/>
    <n v="0.71581122976231482"/>
    <n v="2078"/>
    <n v="2903"/>
    <n v="68"/>
    <x v="4"/>
    <x v="1"/>
    <m/>
    <m/>
    <x v="50"/>
  </r>
  <r>
    <s v="Math, Science &amp; Engineering"/>
    <s v="Oceanography"/>
    <x v="8"/>
    <x v="43"/>
    <n v="1"/>
    <n v="0.55000000000000004"/>
    <n v="0"/>
    <n v="7.3000000000000007"/>
    <n v="219.00000000000003"/>
    <n v="398.18181818181819"/>
    <n v="0.76041666666666663"/>
    <n v="73"/>
    <n v="96"/>
    <n v="3"/>
    <x v="4"/>
    <x v="1"/>
    <m/>
    <m/>
    <x v="51"/>
  </r>
  <r>
    <s v="Math, Science &amp; Engineering"/>
    <s v="Physics"/>
    <x v="8"/>
    <x v="87"/>
    <n v="0.66325874682420649"/>
    <n v="2.1668000000000003"/>
    <n v="1.1001000000000001"/>
    <n v="47.966660699999998"/>
    <n v="1438.9998209999999"/>
    <n v="440.47868652239123"/>
    <n v="0.8203125"/>
    <n v="210"/>
    <n v="256"/>
    <n v="8"/>
    <x v="4"/>
    <x v="1"/>
    <m/>
    <m/>
    <x v="52"/>
  </r>
  <r>
    <s v="Math, Science &amp; Engineering"/>
    <s v="Science"/>
    <x v="8"/>
    <x v="15"/>
    <n v="0.5"/>
    <n v="0.1"/>
    <n v="0.1"/>
    <n v="1.4"/>
    <n v="42"/>
    <n v="209.99999999999997"/>
    <n v="0.58333333333333337"/>
    <n v="14"/>
    <n v="24"/>
    <n v="1"/>
    <x v="4"/>
    <x v="1"/>
    <m/>
    <m/>
    <x v="55"/>
  </r>
  <r>
    <s v="Arts, Humanities &amp; Social Sciences"/>
    <s v="American Sign Language"/>
    <x v="9"/>
    <x v="311"/>
    <n v="0.1779211719567492"/>
    <n v="0.5101"/>
    <n v="2.3569000000000004"/>
    <n v="25.032176700000001"/>
    <n v="750.96530100000007"/>
    <n v="261.93418242064877"/>
    <n v="0.58769230769230774"/>
    <n v="191"/>
    <n v="325"/>
    <n v="11"/>
    <x v="5"/>
    <x v="1"/>
    <m/>
    <m/>
    <x v="0"/>
  </r>
  <r>
    <s v="Arts, Humanities &amp; Social Sciences"/>
    <s v="Anthropology"/>
    <x v="9"/>
    <x v="1"/>
    <n v="0"/>
    <n v="0"/>
    <n v="0.4"/>
    <n v="5"/>
    <n v="150"/>
    <n v="375"/>
    <n v="0.66666666666666663"/>
    <n v="50"/>
    <n v="75"/>
    <n v="2"/>
    <x v="5"/>
    <x v="1"/>
    <m/>
    <m/>
    <x v="1"/>
  </r>
  <r>
    <s v="Arts, Humanities &amp; Social Sciences"/>
    <s v="Arabic"/>
    <x v="9"/>
    <x v="312"/>
    <n v="0.17698598130841112"/>
    <n v="1.3331999999999999"/>
    <n v="6.1996000000000029"/>
    <n v="103.9266356"/>
    <n v="3117.7990679999998"/>
    <n v="413.89643532285447"/>
    <n v="0.89124999999999999"/>
    <n v="713"/>
    <n v="800"/>
    <n v="27"/>
    <x v="5"/>
    <x v="1"/>
    <m/>
    <m/>
    <x v="2"/>
  </r>
  <r>
    <s v="Arts, Humanities &amp; Social Sciences"/>
    <s v="Aramaic"/>
    <x v="9"/>
    <x v="3"/>
    <n v="0"/>
    <n v="0"/>
    <n v="0.33329999999999999"/>
    <n v="4.1666650000000001"/>
    <n v="124.99995"/>
    <n v="375.03735373537359"/>
    <n v="0.83333333333333337"/>
    <n v="25"/>
    <n v="30"/>
    <n v="1"/>
    <x v="5"/>
    <x v="1"/>
    <m/>
    <m/>
    <x v="3"/>
  </r>
  <r>
    <s v="Arts, Humanities &amp; Social Sciences"/>
    <s v="Art"/>
    <x v="9"/>
    <x v="313"/>
    <n v="0"/>
    <n v="0"/>
    <n v="5.7804000000000011"/>
    <n v="90.379999999999967"/>
    <n v="2711.3999999999992"/>
    <n v="469.06788457546168"/>
    <n v="0.78978978978978975"/>
    <n v="789"/>
    <n v="999"/>
    <n v="23"/>
    <x v="5"/>
    <x v="1"/>
    <m/>
    <m/>
    <x v="4"/>
  </r>
  <r>
    <s v="Arts, Humanities &amp; Social Sciences"/>
    <s v="Communication"/>
    <x v="9"/>
    <x v="314"/>
    <n v="0.37499999999999983"/>
    <n v="1.7999999999999998"/>
    <n v="3.0000000000000004"/>
    <n v="69.045372"/>
    <n v="2071.3611599999999"/>
    <n v="431.53357499999981"/>
    <n v="0.91333333333333333"/>
    <n v="685"/>
    <n v="750"/>
    <n v="25"/>
    <x v="5"/>
    <x v="1"/>
    <m/>
    <m/>
    <x v="5"/>
  </r>
  <r>
    <s v="Arts, Humanities &amp; Social Sciences"/>
    <s v="English"/>
    <x v="9"/>
    <x v="315"/>
    <n v="0.39555389634054183"/>
    <n v="4.4500999999999991"/>
    <n v="6.8001999999999985"/>
    <n v="145.48184396270003"/>
    <n v="4364.4553188810005"/>
    <n v="387.94123880083191"/>
    <n v="0.82160493827160497"/>
    <n v="1331"/>
    <n v="1620"/>
    <n v="46"/>
    <x v="5"/>
    <x v="1"/>
    <m/>
    <m/>
    <x v="6"/>
  </r>
  <r>
    <s v="Arts, Humanities &amp; Social Sciences"/>
    <s v="English As a Second Language"/>
    <x v="9"/>
    <x v="316"/>
    <n v="0.23434053815615369"/>
    <n v="3.4000000000000008"/>
    <n v="11.108799999999999"/>
    <n v="128.9336394"/>
    <n v="3868.0091820000002"/>
    <n v="266.59745685377169"/>
    <n v="0.74592274678111592"/>
    <n v="869"/>
    <n v="1165"/>
    <n v="47"/>
    <x v="5"/>
    <x v="1"/>
    <m/>
    <m/>
    <x v="7"/>
  </r>
  <r>
    <s v="Arts, Humanities &amp; Social Sciences"/>
    <s v="History"/>
    <x v="9"/>
    <x v="314"/>
    <n v="0.24999999999999992"/>
    <n v="1.2"/>
    <n v="3.600000000000001"/>
    <n v="71.722839999999991"/>
    <n v="2151.6851999999999"/>
    <n v="448.26774999999981"/>
    <n v="0.6584022038567493"/>
    <n v="717"/>
    <n v="1089"/>
    <n v="24"/>
    <x v="5"/>
    <x v="1"/>
    <m/>
    <m/>
    <x v="9"/>
  </r>
  <r>
    <s v="Arts, Humanities &amp; Social Sciences"/>
    <s v="Humanities"/>
    <x v="9"/>
    <x v="96"/>
    <n v="0.16666666666666669"/>
    <n v="0.2"/>
    <n v="1"/>
    <n v="17.3"/>
    <n v="519"/>
    <n v="432.50000000000006"/>
    <n v="0.70612244897959187"/>
    <n v="173"/>
    <n v="245"/>
    <n v="6"/>
    <x v="5"/>
    <x v="1"/>
    <m/>
    <m/>
    <x v="10"/>
  </r>
  <r>
    <s v="Arts, Humanities &amp; Social Sciences"/>
    <s v="Music"/>
    <x v="9"/>
    <x v="317"/>
    <n v="0.33293325467380025"/>
    <n v="1.6366000000000003"/>
    <n v="3.2791000000000006"/>
    <n v="65.01521408539999"/>
    <n v="1950.4564225619997"/>
    <n v="396.78101238114596"/>
    <n v="0.63800000000000001"/>
    <n v="638"/>
    <n v="1000"/>
    <n v="25"/>
    <x v="5"/>
    <x v="1"/>
    <m/>
    <m/>
    <x v="11"/>
  </r>
  <r>
    <s v="Arts, Humanities &amp; Social Sciences"/>
    <s v="Native American Languages"/>
    <x v="9"/>
    <x v="251"/>
    <n v="1"/>
    <n v="0.80010000000000003"/>
    <n v="0"/>
    <n v="4.5799988999999997"/>
    <n v="137.399967"/>
    <n v="171.72849268841395"/>
    <n v="0.3473684210526316"/>
    <n v="33"/>
    <n v="95"/>
    <n v="3"/>
    <x v="5"/>
    <x v="1"/>
    <m/>
    <m/>
    <x v="12"/>
  </r>
  <r>
    <s v="Arts, Humanities &amp; Social Sciences"/>
    <s v="Philosophy"/>
    <x v="9"/>
    <x v="10"/>
    <n v="0.7142857142857143"/>
    <n v="1"/>
    <n v="0.4"/>
    <n v="24.5"/>
    <n v="735"/>
    <n v="525"/>
    <n v="0.80327868852459017"/>
    <n v="245"/>
    <n v="305"/>
    <n v="7"/>
    <x v="5"/>
    <x v="1"/>
    <m/>
    <m/>
    <x v="13"/>
  </r>
  <r>
    <s v="Arts, Humanities &amp; Social Sciences"/>
    <s v="Political Science"/>
    <x v="9"/>
    <x v="60"/>
    <n v="0.55555555555555558"/>
    <n v="1"/>
    <n v="0.8"/>
    <n v="20.799999999999997"/>
    <n v="623.99999999999989"/>
    <n v="346.66666666666669"/>
    <n v="0.51105651105651106"/>
    <n v="208"/>
    <n v="407"/>
    <n v="9"/>
    <x v="5"/>
    <x v="1"/>
    <m/>
    <m/>
    <x v="14"/>
  </r>
  <r>
    <s v="Arts, Humanities &amp; Social Sciences"/>
    <s v="Psychology"/>
    <x v="9"/>
    <x v="318"/>
    <n v="0.49226164234169412"/>
    <n v="2.1214999999999997"/>
    <n v="2.1882000000000001"/>
    <n v="70.55626500000001"/>
    <n v="2116.6879500000005"/>
    <n v="491.14507970392361"/>
    <n v="0.73497854077253222"/>
    <n v="685"/>
    <n v="932"/>
    <n v="21"/>
    <x v="5"/>
    <x v="1"/>
    <m/>
    <m/>
    <x v="15"/>
  </r>
  <r>
    <s v="Arts, Humanities &amp; Social Sciences"/>
    <s v="Religious Studies"/>
    <x v="9"/>
    <x v="1"/>
    <n v="0"/>
    <n v="0"/>
    <n v="0.4"/>
    <n v="7.8999999999999995"/>
    <n v="236.99999999999997"/>
    <n v="592.49999999999989"/>
    <n v="0.79"/>
    <n v="79"/>
    <n v="100"/>
    <n v="2"/>
    <x v="5"/>
    <x v="1"/>
    <m/>
    <m/>
    <x v="16"/>
  </r>
  <r>
    <s v="Arts, Humanities &amp; Social Sciences"/>
    <s v="Social Work"/>
    <x v="9"/>
    <x v="48"/>
    <n v="0"/>
    <n v="0"/>
    <n v="0.60000000000000009"/>
    <n v="11.5"/>
    <n v="345"/>
    <n v="574.99999999999989"/>
    <n v="0.76666666666666672"/>
    <n v="115"/>
    <n v="150"/>
    <n v="3"/>
    <x v="5"/>
    <x v="1"/>
    <m/>
    <m/>
    <x v="17"/>
  </r>
  <r>
    <s v="Arts, Humanities &amp; Social Sciences"/>
    <s v="Sociology"/>
    <x v="9"/>
    <x v="60"/>
    <n v="0.33333333333333343"/>
    <n v="0.60000000000000009"/>
    <n v="1.2"/>
    <n v="27.2"/>
    <n v="816"/>
    <n v="453.33333333333337"/>
    <n v="0.65700483091787443"/>
    <n v="272"/>
    <n v="414"/>
    <n v="9"/>
    <x v="5"/>
    <x v="1"/>
    <m/>
    <m/>
    <x v="18"/>
  </r>
  <r>
    <s v="Arts, Humanities &amp; Social Sciences"/>
    <s v="Spanish"/>
    <x v="9"/>
    <x v="289"/>
    <n v="0.20833203112791826"/>
    <n v="0.66659999999999997"/>
    <n v="2.5330999999999997"/>
    <n v="31.133321200000001"/>
    <n v="933.99963600000001"/>
    <n v="291.9022520861331"/>
    <n v="0.6785714285714286"/>
    <n v="190"/>
    <n v="280"/>
    <n v="10"/>
    <x v="5"/>
    <x v="1"/>
    <m/>
    <m/>
    <x v="19"/>
  </r>
  <r>
    <s v="Arts, Humanities &amp; Social Sciences"/>
    <s v="Theater Arts"/>
    <x v="9"/>
    <x v="15"/>
    <n v="0"/>
    <n v="0"/>
    <n v="0.2"/>
    <n v="3"/>
    <n v="90"/>
    <n v="450"/>
    <n v="0.68181818181818177"/>
    <n v="30"/>
    <n v="44"/>
    <n v="1"/>
    <x v="5"/>
    <x v="1"/>
    <m/>
    <m/>
    <x v="20"/>
  </r>
  <r>
    <s v="Athletics, Kinesiology &amp; Health Ed"/>
    <s v="Exercise Science"/>
    <x v="9"/>
    <x v="319"/>
    <n v="0.40435267125532603"/>
    <n v="3.0841999999999996"/>
    <n v="4.5433000000000003"/>
    <n v="72.919966799600004"/>
    <n v="2187.5990039880003"/>
    <n v="286.80419586863326"/>
    <n v="0.45087483176312249"/>
    <n v="670"/>
    <n v="1486"/>
    <n v="35"/>
    <x v="5"/>
    <x v="1"/>
    <m/>
    <m/>
    <x v="21"/>
  </r>
  <r>
    <s v="Athletics, Kinesiology &amp; Health Ed"/>
    <s v="Health Education"/>
    <x v="9"/>
    <x v="320"/>
    <n v="0.20465382804985358"/>
    <n v="1"/>
    <n v="3.8863000000000008"/>
    <n v="84.733330500000008"/>
    <n v="2541.9999150000003"/>
    <n v="520.23001350715242"/>
    <n v="0.60863204096561818"/>
    <n v="832"/>
    <n v="1367"/>
    <n v="24"/>
    <x v="5"/>
    <x v="1"/>
    <m/>
    <m/>
    <x v="22"/>
  </r>
  <r>
    <s v="Athletics, Kinesiology &amp; Health Ed"/>
    <s v="Nutrition"/>
    <x v="9"/>
    <x v="48"/>
    <n v="0"/>
    <n v="0"/>
    <n v="0.60000000000000009"/>
    <n v="7.2999999999999989"/>
    <n v="218.99999999999997"/>
    <n v="364.99999999999989"/>
    <n v="0.45911949685534592"/>
    <n v="73"/>
    <n v="159"/>
    <n v="3"/>
    <x v="5"/>
    <x v="1"/>
    <m/>
    <m/>
    <x v="56"/>
  </r>
  <r>
    <s v="Career &amp; Technical Education"/>
    <s v="Business (excludes Accounting)"/>
    <x v="9"/>
    <x v="321"/>
    <n v="0.33868955155466141"/>
    <n v="1.33"/>
    <n v="2.5969000000000002"/>
    <n v="62.349998799999995"/>
    <n v="1870.4999639999999"/>
    <n v="476.32992029336106"/>
    <n v="0.75539568345323738"/>
    <n v="630"/>
    <n v="834"/>
    <n v="19"/>
    <x v="5"/>
    <x v="1"/>
    <m/>
    <m/>
    <x v="23"/>
  </r>
  <r>
    <s v="Career &amp; Technical Education"/>
    <s v="Accounting"/>
    <x v="9"/>
    <x v="322"/>
    <n v="0.41667361053245566"/>
    <n v="1.0001"/>
    <n v="1.4000999999999999"/>
    <n v="56.453318299999999"/>
    <n v="1693.599549"/>
    <n v="705.60767811015751"/>
    <n v="0.79821428571428577"/>
    <n v="447"/>
    <n v="560"/>
    <n v="11"/>
    <x v="5"/>
    <x v="1"/>
    <m/>
    <m/>
    <x v="24"/>
  </r>
  <r>
    <s v="Career &amp; Technical Education"/>
    <s v="Automotive"/>
    <x v="9"/>
    <x v="323"/>
    <n v="0.23680354809329587"/>
    <n v="1.1960000000000002"/>
    <n v="3.8545999999999996"/>
    <n v="57.517703400000009"/>
    <n v="1725.5311020000004"/>
    <n v="341.64873519977829"/>
    <n v="0.55285961871750433"/>
    <n v="319"/>
    <n v="577"/>
    <n v="21"/>
    <x v="5"/>
    <x v="1"/>
    <m/>
    <m/>
    <x v="25"/>
  </r>
  <r>
    <s v="Career &amp; Technical Education"/>
    <s v="Business Office Technology"/>
    <x v="9"/>
    <x v="324"/>
    <n v="0.23843262001156737"/>
    <n v="0.65959999999999996"/>
    <n v="2.1067999999999998"/>
    <n v="24.416666319800004"/>
    <n v="732.49998959400011"/>
    <n v="264.78455378614814"/>
    <n v="0.35669456066945604"/>
    <n v="341"/>
    <n v="956"/>
    <n v="21"/>
    <x v="5"/>
    <x v="1"/>
    <m/>
    <m/>
    <x v="26"/>
  </r>
  <r>
    <s v="Career &amp; Technical Education"/>
    <s v="CADD Technology"/>
    <x v="9"/>
    <x v="325"/>
    <n v="0.45873715124816444"/>
    <n v="0.93720000000000003"/>
    <n v="1.1057999999999999"/>
    <n v="13.499999999999998"/>
    <n v="404.99999999999994"/>
    <n v="198.23788546255503"/>
    <n v="0.44444444444444442"/>
    <n v="72"/>
    <n v="162"/>
    <n v="6"/>
    <x v="5"/>
    <x v="1"/>
    <m/>
    <m/>
    <x v="27"/>
  </r>
  <r>
    <s v="Career &amp; Technical Education"/>
    <s v="Center for Water Studies"/>
    <x v="9"/>
    <x v="326"/>
    <n v="0.3289744222386709"/>
    <n v="0.8"/>
    <n v="1.6317999999999999"/>
    <n v="19.9986426"/>
    <n v="599.95927800000004"/>
    <n v="246.71407105847518"/>
    <n v="0.44666666666666666"/>
    <n v="201"/>
    <n v="450"/>
    <n v="13"/>
    <x v="5"/>
    <x v="1"/>
    <m/>
    <m/>
    <x v="57"/>
  </r>
  <r>
    <s v="Career &amp; Technical Education"/>
    <s v="Child Development"/>
    <x v="9"/>
    <x v="327"/>
    <n v="0.23519381440268108"/>
    <n v="1.5999999999999999"/>
    <n v="5.2029000000000014"/>
    <n v="96.53999739679999"/>
    <n v="2896.1999219039999"/>
    <n v="425.730191815843"/>
    <n v="0.71865889212827994"/>
    <n v="986"/>
    <n v="1372"/>
    <n v="36"/>
    <x v="5"/>
    <x v="1"/>
    <m/>
    <m/>
    <x v="28"/>
  </r>
  <r>
    <s v="Career &amp; Technical Education"/>
    <s v="Computer &amp; Information Science"/>
    <x v="9"/>
    <x v="328"/>
    <n v="0.32816947488957954"/>
    <n v="2.0061"/>
    <n v="4.1068999999999996"/>
    <n v="70.499990694200008"/>
    <n v="2114.9997208260002"/>
    <n v="346.6019437285525"/>
    <n v="0.47037914691943128"/>
    <n v="397"/>
    <n v="844"/>
    <n v="20"/>
    <x v="5"/>
    <x v="1"/>
    <m/>
    <m/>
    <x v="29"/>
  </r>
  <r>
    <s v="Career &amp; Technical Education"/>
    <s v="Computer Science"/>
    <x v="9"/>
    <x v="329"/>
    <n v="3.9081768165433503E-2"/>
    <n v="0.10299999999999999"/>
    <n v="2.5325000000000002"/>
    <n v="30.600000000000005"/>
    <n v="918.00000000000011"/>
    <n v="348.32100170745599"/>
    <n v="0.56666666666666665"/>
    <n v="204"/>
    <n v="360"/>
    <n v="9"/>
    <x v="5"/>
    <x v="1"/>
    <m/>
    <m/>
    <x v="30"/>
  </r>
  <r>
    <s v="Career &amp; Technical Education"/>
    <s v="Economics"/>
    <x v="9"/>
    <x v="330"/>
    <n v="0.45454545454545459"/>
    <n v="1"/>
    <n v="1.2000000000000002"/>
    <n v="47.5"/>
    <n v="1425"/>
    <n v="647.72727272727275"/>
    <n v="0.8482142857142857"/>
    <n v="475"/>
    <n v="560"/>
    <n v="11"/>
    <x v="5"/>
    <x v="1"/>
    <m/>
    <m/>
    <x v="31"/>
  </r>
  <r>
    <s v="Career &amp; Technical Education"/>
    <s v="Electronics Technology"/>
    <x v="9"/>
    <x v="265"/>
    <n v="0.75"/>
    <n v="1.1294999999999999"/>
    <n v="0.3765"/>
    <n v="23"/>
    <n v="690"/>
    <n v="458.16733067729086"/>
    <n v="1.0267857142857142"/>
    <n v="115"/>
    <n v="112"/>
    <n v="4"/>
    <x v="5"/>
    <x v="1"/>
    <m/>
    <m/>
    <x v="33"/>
  </r>
  <r>
    <s v="Career &amp; Technical Education"/>
    <s v="Environmental Hlth/ Safety Mgt"/>
    <x v="9"/>
    <x v="331"/>
    <n v="0.57332033937170379"/>
    <n v="1.0001"/>
    <n v="0.74429999999999996"/>
    <n v="12.6666645"/>
    <n v="379.99993499999999"/>
    <n v="219.20965387943468"/>
    <n v="0.34105960264900664"/>
    <n v="103"/>
    <n v="302"/>
    <n v="8"/>
    <x v="5"/>
    <x v="1"/>
    <m/>
    <m/>
    <x v="34"/>
  </r>
  <r>
    <s v="Career &amp; Technical Education"/>
    <s v="Graphic Design"/>
    <x v="9"/>
    <x v="332"/>
    <n v="0"/>
    <n v="0"/>
    <n v="2.7765000000000004"/>
    <n v="27.776655900000002"/>
    <n v="833.29967700000009"/>
    <n v="300.1259416531604"/>
    <n v="0.49714285714285716"/>
    <n v="174"/>
    <n v="350"/>
    <n v="10"/>
    <x v="5"/>
    <x v="1"/>
    <m/>
    <m/>
    <x v="35"/>
  </r>
  <r>
    <s v="Career &amp; Technical Education"/>
    <s v="Ornamental Horticulture"/>
    <x v="9"/>
    <x v="333"/>
    <n v="0.19138849382302905"/>
    <n v="0.68630000000000002"/>
    <n v="2.8996000000000004"/>
    <n v="29.449041049699996"/>
    <n v="883.47123149099991"/>
    <n v="246.37363883292889"/>
    <n v="0.62666666666666671"/>
    <n v="235"/>
    <n v="375"/>
    <n v="14"/>
    <x v="5"/>
    <x v="1"/>
    <m/>
    <m/>
    <x v="36"/>
  </r>
  <r>
    <s v="Career &amp; Technical Education"/>
    <s v="Paralegal Studies"/>
    <x v="9"/>
    <x v="334"/>
    <n v="0"/>
    <n v="0"/>
    <n v="0.96599999999999997"/>
    <n v="12.3499955"/>
    <n v="370.499865"/>
    <n v="383.54023291925472"/>
    <n v="0.57092198581560283"/>
    <n v="161"/>
    <n v="282"/>
    <n v="7"/>
    <x v="5"/>
    <x v="1"/>
    <m/>
    <m/>
    <x v="37"/>
  </r>
  <r>
    <s v="Career &amp; Technical Education"/>
    <s v="Real Estate"/>
    <x v="9"/>
    <x v="335"/>
    <n v="0"/>
    <n v="0"/>
    <n v="0.86540000000000006"/>
    <n v="14.966666599999998"/>
    <n v="448.99999799999995"/>
    <n v="518.83521839611728"/>
    <n v="0.6863636363636364"/>
    <n v="151"/>
    <n v="220"/>
    <n v="5"/>
    <x v="5"/>
    <x v="1"/>
    <m/>
    <m/>
    <x v="38"/>
  </r>
  <r>
    <s v="Career &amp; Technical Education"/>
    <s v="Surveying"/>
    <x v="9"/>
    <x v="336"/>
    <n v="0"/>
    <n v="0"/>
    <n v="1.0627"/>
    <n v="8.02"/>
    <n v="240.6"/>
    <n v="226.40444151689093"/>
    <n v="0.22292993630573249"/>
    <n v="35"/>
    <n v="157"/>
    <n v="3"/>
    <x v="5"/>
    <x v="1"/>
    <m/>
    <m/>
    <x v="53"/>
  </r>
  <r>
    <s v="Counseling"/>
    <s v="Counseling"/>
    <x v="9"/>
    <x v="337"/>
    <n v="0.27272727272727271"/>
    <n v="0.60000000000000009"/>
    <n v="1.6"/>
    <n v="39.087210190999997"/>
    <n v="1172.61630573"/>
    <n v="533.00741169545438"/>
    <n v="0.74931129476584024"/>
    <n v="544"/>
    <n v="726"/>
    <n v="17"/>
    <x v="5"/>
    <x v="1"/>
    <m/>
    <m/>
    <x v="40"/>
  </r>
  <r>
    <s v="Counseling"/>
    <s v="Personal Dev Special Services"/>
    <x v="9"/>
    <x v="148"/>
    <n v="0"/>
    <n v="0"/>
    <n v="0.13339999999999999"/>
    <n v="1.0666656000000001"/>
    <n v="31.999968000000003"/>
    <n v="239.87982008995507"/>
    <n v="0.38095238095238093"/>
    <n v="32"/>
    <n v="84"/>
    <n v="2"/>
    <x v="5"/>
    <x v="1"/>
    <m/>
    <m/>
    <x v="41"/>
  </r>
  <r>
    <s v="Counseling"/>
    <s v="Work Experience"/>
    <x v="9"/>
    <x v="338"/>
    <n v="0"/>
    <n v="0"/>
    <n v="2.6814"/>
    <n v="21.799996399999998"/>
    <n v="653.99989199999993"/>
    <n v="243.90239874692321"/>
    <n v="1.05"/>
    <n v="252"/>
    <n v="240"/>
    <n v="12"/>
    <x v="5"/>
    <x v="1"/>
    <m/>
    <m/>
    <x v="42"/>
  </r>
  <r>
    <s v="Math, Science &amp; Engineering"/>
    <s v="Astronomy"/>
    <x v="9"/>
    <x v="273"/>
    <n v="1"/>
    <n v="0.95300000000000007"/>
    <n v="0"/>
    <n v="14.82"/>
    <n v="444.6"/>
    <n v="466.52675760755506"/>
    <n v="0.81111111111111112"/>
    <n v="146"/>
    <n v="180"/>
    <n v="5"/>
    <x v="5"/>
    <x v="1"/>
    <m/>
    <m/>
    <x v="44"/>
  </r>
  <r>
    <s v="Math, Science &amp; Engineering"/>
    <s v="Biology"/>
    <x v="9"/>
    <x v="339"/>
    <n v="0.3072699642139321"/>
    <n v="3.7607999999999997"/>
    <n v="8.4786000000000001"/>
    <n v="195.11332040000002"/>
    <n v="5853.3996120000011"/>
    <n v="478.24236580224533"/>
    <n v="0.86941580756013748"/>
    <n v="1265"/>
    <n v="1455"/>
    <n v="41"/>
    <x v="5"/>
    <x v="1"/>
    <m/>
    <m/>
    <x v="45"/>
  </r>
  <r>
    <s v="Math, Science &amp; Engineering"/>
    <s v="Chemistry"/>
    <x v="9"/>
    <x v="340"/>
    <n v="0.23653110879388248"/>
    <n v="1.4970999999999999"/>
    <n v="4.8323"/>
    <n v="88.966664500000007"/>
    <n v="2668.9999350000003"/>
    <n v="421.68292966157929"/>
    <n v="0.86479591836734693"/>
    <n v="339"/>
    <n v="392"/>
    <n v="13"/>
    <x v="5"/>
    <x v="1"/>
    <m/>
    <m/>
    <x v="46"/>
  </r>
  <r>
    <s v="Math, Science &amp; Engineering"/>
    <s v="Engineering"/>
    <x v="9"/>
    <x v="341"/>
    <n v="0.50879847567809899"/>
    <n v="1.8158000000000001"/>
    <n v="1.7530000000000001"/>
    <n v="47.399998399999994"/>
    <n v="1421.9999519999999"/>
    <n v="398.45324815063879"/>
    <n v="0.75510204081632648"/>
    <n v="296"/>
    <n v="392"/>
    <n v="12"/>
    <x v="5"/>
    <x v="1"/>
    <m/>
    <m/>
    <x v="47"/>
  </r>
  <r>
    <s v="Math, Science &amp; Engineering"/>
    <s v="Geography"/>
    <x v="9"/>
    <x v="277"/>
    <n v="0"/>
    <n v="0"/>
    <n v="0.3765"/>
    <n v="4.8"/>
    <n v="144"/>
    <n v="382.47011952191235"/>
    <n v="0.75"/>
    <n v="48"/>
    <n v="64"/>
    <n v="2"/>
    <x v="5"/>
    <x v="1"/>
    <m/>
    <m/>
    <x v="48"/>
  </r>
  <r>
    <s v="Math, Science &amp; Engineering"/>
    <s v="Geology"/>
    <x v="9"/>
    <x v="277"/>
    <n v="0"/>
    <n v="0"/>
    <n v="0.3765"/>
    <n v="4.5999999999999996"/>
    <n v="138"/>
    <n v="366.53386454183266"/>
    <n v="0.71875"/>
    <n v="46"/>
    <n v="64"/>
    <n v="2"/>
    <x v="5"/>
    <x v="1"/>
    <m/>
    <m/>
    <x v="49"/>
  </r>
  <r>
    <s v="Math, Science &amp; Engineering"/>
    <s v="Math"/>
    <x v="9"/>
    <x v="342"/>
    <n v="0.53651553352420855"/>
    <n v="8.7885000000000044"/>
    <n v="7.5922000000000036"/>
    <n v="257.19970629999989"/>
    <n v="7715.9911889999967"/>
    <n v="471.0416031671416"/>
    <n v="0.71621621621621623"/>
    <n v="1961"/>
    <n v="2738"/>
    <n v="63"/>
    <x v="5"/>
    <x v="1"/>
    <m/>
    <m/>
    <x v="50"/>
  </r>
  <r>
    <s v="Math, Science &amp; Engineering"/>
    <s v="Oceanography"/>
    <x v="9"/>
    <x v="343"/>
    <n v="0"/>
    <n v="0"/>
    <n v="0.57650000000000001"/>
    <n v="7.76"/>
    <n v="232.79999999999998"/>
    <n v="403.81613183000866"/>
    <n v="0.79166666666666663"/>
    <n v="76"/>
    <n v="96"/>
    <n v="3"/>
    <x v="5"/>
    <x v="1"/>
    <m/>
    <m/>
    <x v="51"/>
  </r>
  <r>
    <s v="Math, Science &amp; Engineering"/>
    <s v="Physics"/>
    <x v="9"/>
    <x v="344"/>
    <n v="0.40229177656643811"/>
    <n v="1.3727"/>
    <n v="2.0394999999999999"/>
    <n v="48.133327600000001"/>
    <n v="1443.999828"/>
    <n v="423.18733602954109"/>
    <n v="0.828125"/>
    <n v="212"/>
    <n v="256"/>
    <n v="8"/>
    <x v="5"/>
    <x v="1"/>
    <m/>
    <m/>
    <x v="52"/>
  </r>
  <r>
    <s v="Math, Science &amp; Engineering"/>
    <s v="Science"/>
    <x v="9"/>
    <x v="15"/>
    <n v="0.87099999999999989"/>
    <n v="0.17419999999999999"/>
    <n v="2.58E-2"/>
    <n v="2.2999999999999998"/>
    <n v="69"/>
    <n v="344.99999999999994"/>
    <n v="0.95833333333333337"/>
    <n v="23"/>
    <n v="24"/>
    <n v="1"/>
    <x v="5"/>
    <x v="1"/>
    <m/>
    <m/>
    <x v="5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085271E-27DE-1B40-A5B9-AC7DB77A365F}" name="Department"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1:A2" firstHeaderRow="1" firstDataRow="1" firstDataCol="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compact="0" numFmtId="1" outline="0" showAll="0" defaultSubtotal="0"/>
    <pivotField compact="0" outline="0" showAll="0" defaultSubtotal="0"/>
    <pivotField compact="0" outline="0" showAll="0" defaultSubtotal="0"/>
    <pivotField compact="0" outline="0" showAll="0" defaultSubtotal="0"/>
    <pivotField axis="axisRow" compact="0" outline="0" showAll="0" defaultSubtotal="0">
      <items count="68">
        <item h="1" x="2"/>
        <item h="1" x="4"/>
        <item h="1" m="1" x="64"/>
        <item h="1" x="25"/>
        <item h="1" m="1" x="59"/>
        <item h="1" x="40"/>
        <item h="1" m="1" x="66"/>
        <item h="1" x="6"/>
        <item h="1" m="1" x="60"/>
        <item h="1" x="9"/>
        <item h="1" m="1" x="61"/>
        <item h="1" m="1" x="62"/>
        <item h="1" x="50"/>
        <item h="1" x="36"/>
        <item h="1" x="37"/>
        <item h="1" m="1" x="58"/>
        <item h="1" m="1" x="65"/>
        <item h="1" m="1" x="67"/>
        <item h="1" x="0"/>
        <item h="1" x="1"/>
        <item h="1" x="3"/>
        <item h="1" x="5"/>
        <item h="1" x="7"/>
        <item h="1" x="8"/>
        <item h="1" x="10"/>
        <item h="1" x="11"/>
        <item h="1" x="12"/>
        <item h="1" x="13"/>
        <item h="1" x="14"/>
        <item h="1" x="15"/>
        <item h="1" x="16"/>
        <item h="1" x="17"/>
        <item h="1" x="18"/>
        <item h="1" x="19"/>
        <item h="1" x="20"/>
        <item h="1" x="21"/>
        <item h="1" x="22"/>
        <item h="1" x="56"/>
        <item h="1" m="1" x="63"/>
        <item h="1" x="26"/>
        <item h="1" x="27"/>
        <item h="1" x="28"/>
        <item h="1" x="29"/>
        <item h="1" x="30"/>
        <item h="1" x="31"/>
        <item h="1" x="32"/>
        <item h="1" x="33"/>
        <item h="1" x="34"/>
        <item h="1" x="35"/>
        <item h="1" x="38"/>
        <item h="1" x="39"/>
        <item h="1" x="53"/>
        <item h="1" x="57"/>
        <item h="1" x="41"/>
        <item h="1" x="42"/>
        <item h="1" x="43"/>
        <item h="1" x="54"/>
        <item h="1" x="44"/>
        <item h="1" x="45"/>
        <item h="1" x="46"/>
        <item h="1" x="47"/>
        <item h="1" x="48"/>
        <item h="1" x="49"/>
        <item h="1" x="51"/>
        <item h="1" x="52"/>
        <item h="1" x="55"/>
        <item h="1" x="23"/>
        <item x="24"/>
      </items>
    </pivotField>
    <pivotField compact="0" outline="0" dragToRow="0" dragToCol="0" dragToPage="0" showAll="0" defaultSubtotal="0"/>
    <pivotField compact="0" outline="0" subtotalTop="0" dragToRow="0" dragToCol="0" dragToPage="0" showAll="0" defaultSubtotal="0"/>
    <pivotField compact="0" outline="0" subtotalTop="0" dragToRow="0" dragToCol="0" dragToPage="0" showAll="0" defaultSubtotal="0"/>
  </pivotFields>
  <rowFields count="1">
    <field x="18"/>
  </rowFields>
  <rowItems count="1">
    <i>
      <x v="67"/>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4040D092-92EA-7E42-B7F4-D1091E1F8605}" name="WSCH-FTEF_Fall"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3:B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x="0"/>
        <item h="1"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dataField="1" compact="0" outline="0" dragToRow="0" dragToCol="0" dragToPage="0" showAll="0" defaultSubtotal="0"/>
    <pivotField compact="0" outline="0" subtotalTop="0" dragToRow="0" dragToCol="0" dragToPage="0" showAll="0" defaultSubtotal="0"/>
  </pivotFields>
  <rowFields count="1">
    <field x="14"/>
  </rowFields>
  <rowItems count="5">
    <i>
      <x/>
    </i>
    <i>
      <x v="1"/>
    </i>
    <i>
      <x v="2"/>
    </i>
    <i>
      <x v="3"/>
    </i>
    <i>
      <x v="4"/>
    </i>
  </rowItems>
  <colItems count="1">
    <i/>
  </colItems>
  <pageFields count="1">
    <pageField fld="15" hier="-1"/>
  </pageFields>
  <dataFields count="1">
    <dataField name="Sum of WSCH/FTEF_Calculated" fld="20" baseField="0" baseItem="0" numFmtId="3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DEC25F3-8E56-AB47-8811-45EF24E64F45}" name="WSCH_Fall"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3:B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dataField="1"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x="0"/>
        <item h="1"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dragToRow="0" dragToCol="0" dragToPage="0" showAll="0" defaultSubtotal="0"/>
    <pivotField compact="0" outline="0" subtotalTop="0" dragToRow="0" dragToCol="0" dragToPage="0" showAll="0" defaultSubtotal="0"/>
  </pivotFields>
  <rowFields count="1">
    <field x="14"/>
  </rowFields>
  <rowItems count="5">
    <i>
      <x/>
    </i>
    <i>
      <x v="1"/>
    </i>
    <i>
      <x v="2"/>
    </i>
    <i>
      <x v="3"/>
    </i>
    <i>
      <x v="4"/>
    </i>
  </rowItems>
  <colItems count="1">
    <i/>
  </colItems>
  <pageFields count="1">
    <pageField fld="15" hier="-1"/>
  </pageFields>
  <dataFields count="1">
    <dataField name="Sum of WSCH" fld="8"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C8D02A6A-4996-714D-9D25-B04462E0F1F7}" name="WSCH_Spring"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H3:I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dataField="1"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h="1" x="0"/>
        <item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dragToRow="0" dragToCol="0" dragToPage="0" showAll="0" defaultSubtotal="0"/>
    <pivotField compact="0" outline="0" subtotalTop="0" dragToRow="0" dragToCol="0" dragToPage="0" showAll="0" defaultSubtotal="0"/>
  </pivotFields>
  <rowFields count="1">
    <field x="14"/>
  </rowFields>
  <rowItems count="5">
    <i>
      <x v="1"/>
    </i>
    <i>
      <x v="2"/>
    </i>
    <i>
      <x v="3"/>
    </i>
    <i>
      <x v="4"/>
    </i>
    <i>
      <x v="5"/>
    </i>
  </rowItems>
  <colItems count="1">
    <i/>
  </colItems>
  <pageFields count="1">
    <pageField fld="15" hier="-1"/>
  </pageFields>
  <dataFields count="1">
    <dataField name="Sum of WSCH" fld="8"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559592FA-0518-9046-A594-8CA521D4002D}" name="Sections_Spring"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H3:I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dataField="1"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h="1" x="0"/>
        <item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dragToRow="0" dragToCol="0" dragToPage="0" showAll="0" defaultSubtotal="0"/>
    <pivotField compact="0" outline="0" subtotalTop="0" dragToRow="0" dragToCol="0" dragToPage="0" showAll="0" defaultSubtotal="0"/>
  </pivotFields>
  <rowFields count="1">
    <field x="14"/>
  </rowFields>
  <rowItems count="5">
    <i>
      <x v="1"/>
    </i>
    <i>
      <x v="2"/>
    </i>
    <i>
      <x v="3"/>
    </i>
    <i>
      <x v="4"/>
    </i>
    <i>
      <x v="5"/>
    </i>
  </rowItems>
  <colItems count="1">
    <i/>
  </colItems>
  <pageFields count="1">
    <pageField fld="15" hier="-1"/>
  </pageFields>
  <dataFields count="1">
    <dataField name="Sum of Sections" fld="1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185ADF65-173C-E344-9C43-C4A9E4D5B00A}" name="Sections_Fall"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3:B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dataField="1"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x="0"/>
        <item h="1"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dragToRow="0" dragToCol="0" dragToPage="0" showAll="0" defaultSubtotal="0"/>
    <pivotField compact="0" outline="0" subtotalTop="0" dragToRow="0" dragToCol="0" dragToPage="0" showAll="0" defaultSubtotal="0"/>
  </pivotFields>
  <rowFields count="1">
    <field x="14"/>
  </rowFields>
  <rowItems count="5">
    <i>
      <x/>
    </i>
    <i>
      <x v="1"/>
    </i>
    <i>
      <x v="2"/>
    </i>
    <i>
      <x v="3"/>
    </i>
    <i>
      <x v="4"/>
    </i>
  </rowItems>
  <colItems count="1">
    <i/>
  </colItems>
  <pageFields count="1">
    <pageField fld="15" hier="-1"/>
  </pageFields>
  <dataFields count="1">
    <dataField name="Sum of Sections" fld="1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AF611E88-6DE2-4743-9675-ED096ED23A83}" name="Fill-Rate_Fall"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3:B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x="0"/>
        <item h="1"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dragToRow="0" dragToCol="0" dragToPage="0" showAll="0" defaultSubtotal="0"/>
    <pivotField dataField="1" compact="0" outline="0" subtotalTop="0" dragToRow="0" dragToCol="0" dragToPage="0" showAll="0" defaultSubtotal="0"/>
  </pivotFields>
  <rowFields count="1">
    <field x="14"/>
  </rowFields>
  <rowItems count="5">
    <i>
      <x/>
    </i>
    <i>
      <x v="1"/>
    </i>
    <i>
      <x v="2"/>
    </i>
    <i>
      <x v="3"/>
    </i>
    <i>
      <x v="4"/>
    </i>
  </rowItems>
  <colItems count="1">
    <i/>
  </colItems>
  <pageFields count="1">
    <pageField fld="15" hier="-1"/>
  </pageFields>
  <dataFields count="1">
    <dataField name="Sum of Fill Rate_Calculated" fld="21" baseField="0"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0DDD9769-09F6-ED47-AB3B-F98F6A32C542}" name="Fill-Rate_Spring"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H3:I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h="1" x="0"/>
        <item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dragToRow="0" dragToCol="0" dragToPage="0" showAll="0" defaultSubtotal="0"/>
    <pivotField dataField="1" compact="0" outline="0" subtotalTop="0" dragToRow="0" dragToCol="0" dragToPage="0" showAll="0" defaultSubtotal="0"/>
  </pivotFields>
  <rowFields count="1">
    <field x="14"/>
  </rowFields>
  <rowItems count="5">
    <i>
      <x v="1"/>
    </i>
    <i>
      <x v="2"/>
    </i>
    <i>
      <x v="3"/>
    </i>
    <i>
      <x v="4"/>
    </i>
    <i>
      <x v="5"/>
    </i>
  </rowItems>
  <colItems count="1">
    <i/>
  </colItems>
  <pageFields count="1">
    <pageField fld="15" hier="-1"/>
  </pageFields>
  <dataFields count="1">
    <dataField name="Sum of Fill Rate_Calculated" fld="21" baseField="0"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14355F4-0AFF-AE48-90A1-373AFC28CE69}" name="Load_Current"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3:D4" firstHeaderRow="0" firstDataRow="1" firstDataCol="0" rowPageCount="1" colPageCount="1"/>
  <pivotFields count="22">
    <pivotField compact="0" outline="0" showAll="0" defaultSubtotal="0"/>
    <pivotField compact="0" outline="0" showAll="0" defaultSubtotal="0"/>
    <pivotField axis="axisPage" compact="0" outline="0" multipleItemSelectionAllowed="1" showAll="0" defaultSubtotal="0">
      <items count="10">
        <item h="1" x="0"/>
        <item h="1" x="1"/>
        <item h="1" x="2"/>
        <item h="1" x="3"/>
        <item h="1" x="4"/>
        <item h="1" x="5"/>
        <item h="1" x="6"/>
        <item h="1" x="7"/>
        <item h="1" x="8"/>
        <item x="9"/>
      </items>
    </pivotField>
    <pivotField dataField="1" compact="0" numFmtId="164" outline="0" showAll="0" defaultSubtotal="0"/>
    <pivotField compact="0" outline="0" showAll="0" defaultSubtotal="0"/>
    <pivotField dataField="1" compact="0" numFmtId="164" outline="0" showAll="0" defaultSubtotal="0"/>
    <pivotField dataField="1"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compact="0" numFmtId="1" outline="0" showAll="0" defaultSubtotal="0"/>
    <pivotField compact="0" outline="0" multipleItemSelectionAllowed="1" showAll="0" defaultSubtotal="0"/>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dataField="1" compact="0" outline="0" subtotalTop="0" dragToRow="0" dragToCol="0" dragToPage="0" showAll="0" defaultSubtotal="0"/>
    <pivotField compact="0" outline="0" subtotalTop="0" dragToRow="0" dragToCol="0" dragToPage="0" showAll="0" defaultSubtotal="0"/>
    <pivotField compact="0" outline="0" subtotalTop="0" dragToRow="0" dragToCol="0" dragToPage="0" showAll="0" defaultSubtotal="0"/>
  </pivotFields>
  <rowItems count="1">
    <i/>
  </rowItems>
  <colFields count="1">
    <field x="-2"/>
  </colFields>
  <colItems count="4">
    <i>
      <x/>
    </i>
    <i i="1">
      <x v="1"/>
    </i>
    <i i="2">
      <x v="2"/>
    </i>
    <i i="3">
      <x v="3"/>
    </i>
  </colItems>
  <pageFields count="1">
    <pageField fld="2" hier="-1"/>
  </pageFields>
  <dataFields count="4">
    <dataField name="Sum of Load Cushion" fld="6" baseField="0" baseItem="0" numFmtId="2"/>
    <dataField name="Sum of FT Load" fld="5" baseField="0" baseItem="0" numFmtId="2"/>
    <dataField name="Sum of Total FTEF" fld="3" baseField="0" baseItem="0" numFmtId="2"/>
    <dataField name="Sum of FT/FTEF" fld="19" baseField="0"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78F80EA-58F4-6046-9655-5EA4353E7A96}" name="FTES_Change_Spring"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I3:J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dataField="1"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h="1" x="0"/>
        <item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subtotalTop="0" dragToRow="0" dragToCol="0" dragToPage="0" showAll="0" defaultSubtotal="0"/>
    <pivotField compact="0" outline="0" subtotalTop="0" dragToRow="0" dragToCol="0" dragToPage="0" showAll="0" defaultSubtotal="0"/>
  </pivotFields>
  <rowFields count="1">
    <field x="14"/>
  </rowFields>
  <rowItems count="5">
    <i>
      <x v="1"/>
    </i>
    <i>
      <x v="2"/>
    </i>
    <i>
      <x v="3"/>
    </i>
    <i>
      <x v="4"/>
    </i>
    <i>
      <x v="5"/>
    </i>
  </rowItems>
  <colItems count="1">
    <i/>
  </colItems>
  <pageFields count="1">
    <pageField fld="15" hier="-1"/>
  </pageFields>
  <dataFields count="1">
    <dataField name="Sum of FTES" fld="7"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75B5F24-50BD-3A43-BCE7-1B369B0DDEDE}" name="PivotTable3"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I15:J20" firstHeaderRow="1" firstDataRow="1" firstDataCol="1" rowPageCount="2"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dataField="1"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h="1" x="0"/>
        <item x="1"/>
      </items>
    </pivotField>
    <pivotField compact="0" outline="0" showAll="0" defaultSubtotal="0"/>
    <pivotField compact="0" outline="0" showAll="0" defaultSubtotal="0"/>
    <pivotField axis="axisPage" compact="0" outline="0" multipleItemSelectionAllowed="1" showAll="0" defaultSubtotal="0">
      <items count="68">
        <item h="1" x="2"/>
        <item h="1" x="4"/>
        <item h="1" m="1" x="64"/>
        <item h="1" x="25"/>
        <item h="1" m="1" x="59"/>
        <item h="1" x="40"/>
        <item h="1" m="1" x="66"/>
        <item h="1" x="6"/>
        <item h="1" m="1" x="60"/>
        <item h="1" x="9"/>
        <item h="1" m="1" x="61"/>
        <item h="1" m="1" x="62"/>
        <item h="1" x="50"/>
        <item h="1" x="36"/>
        <item h="1" m="1" x="65"/>
        <item x="37"/>
        <item h="1" m="1" x="58"/>
        <item h="1" m="1" x="67"/>
        <item h="1" x="0"/>
        <item h="1" x="1"/>
        <item h="1" x="3"/>
        <item h="1" x="5"/>
        <item h="1" x="7"/>
        <item h="1" x="8"/>
        <item h="1" x="10"/>
        <item h="1" x="11"/>
        <item h="1" x="12"/>
        <item h="1" x="13"/>
        <item h="1" x="14"/>
        <item h="1" x="15"/>
        <item h="1" x="16"/>
        <item h="1" x="17"/>
        <item h="1" x="18"/>
        <item h="1" x="19"/>
        <item h="1" x="20"/>
        <item h="1" x="21"/>
        <item h="1" x="22"/>
        <item h="1" x="56"/>
        <item h="1" m="1" x="63"/>
        <item h="1" x="26"/>
        <item h="1" x="27"/>
        <item h="1" x="28"/>
        <item h="1" x="29"/>
        <item h="1" x="30"/>
        <item h="1" x="31"/>
        <item h="1" x="32"/>
        <item h="1" x="33"/>
        <item h="1" x="34"/>
        <item h="1" x="35"/>
        <item h="1" x="38"/>
        <item h="1" x="39"/>
        <item h="1" x="53"/>
        <item h="1" x="57"/>
        <item h="1" x="41"/>
        <item h="1" x="42"/>
        <item h="1" x="43"/>
        <item h="1" x="54"/>
        <item h="1" x="44"/>
        <item h="1" x="45"/>
        <item h="1" x="46"/>
        <item h="1" x="47"/>
        <item h="1" x="48"/>
        <item h="1" x="49"/>
        <item h="1" x="51"/>
        <item h="1" x="52"/>
        <item h="1" x="55"/>
        <item h="1" x="23"/>
        <item h="1" x="24"/>
      </items>
    </pivotField>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14"/>
  </rowFields>
  <rowItems count="5">
    <i>
      <x v="1"/>
    </i>
    <i>
      <x v="2"/>
    </i>
    <i>
      <x v="3"/>
    </i>
    <i>
      <x v="4"/>
    </i>
    <i>
      <x v="5"/>
    </i>
  </rowItems>
  <colItems count="1">
    <i/>
  </colItems>
  <pageFields count="2">
    <pageField fld="15" hier="-1"/>
    <pageField fld="18" hier="-1"/>
  </pageFields>
  <dataFields count="1">
    <dataField name="Sum of FTES" fld="7"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8F434C3-AA33-1843-8CA8-698A7E63268B}" name="PivotTable1"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14:B19" firstHeaderRow="1" firstDataRow="1" firstDataCol="1" rowPageCount="2"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dataField="1"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x="0"/>
        <item h="1" x="1"/>
      </items>
    </pivotField>
    <pivotField compact="0" outline="0" showAll="0" defaultSubtotal="0"/>
    <pivotField compact="0" outline="0" showAll="0" defaultSubtotal="0"/>
    <pivotField axis="axisPage" compact="0" outline="0" showAll="0" defaultSubtotal="0">
      <items count="68">
        <item x="2"/>
        <item x="4"/>
        <item m="1" x="64"/>
        <item x="25"/>
        <item m="1" x="59"/>
        <item x="40"/>
        <item m="1" x="66"/>
        <item x="6"/>
        <item m="1" x="60"/>
        <item x="9"/>
        <item m="1" x="61"/>
        <item m="1" x="62"/>
        <item x="50"/>
        <item x="36"/>
        <item m="1" x="65"/>
        <item x="37"/>
        <item m="1" x="58"/>
        <item m="1" x="67"/>
        <item x="0"/>
        <item x="1"/>
        <item x="3"/>
        <item x="5"/>
        <item x="7"/>
        <item x="8"/>
        <item x="10"/>
        <item x="11"/>
        <item x="12"/>
        <item x="13"/>
        <item x="14"/>
        <item x="15"/>
        <item x="16"/>
        <item x="17"/>
        <item x="18"/>
        <item x="19"/>
        <item x="20"/>
        <item x="21"/>
        <item x="22"/>
        <item x="56"/>
        <item m="1" x="63"/>
        <item x="26"/>
        <item x="27"/>
        <item x="28"/>
        <item x="29"/>
        <item x="30"/>
        <item x="31"/>
        <item x="32"/>
        <item x="33"/>
        <item x="34"/>
        <item x="35"/>
        <item x="38"/>
        <item x="39"/>
        <item x="53"/>
        <item x="57"/>
        <item x="41"/>
        <item x="42"/>
        <item x="43"/>
        <item x="54"/>
        <item x="44"/>
        <item x="45"/>
        <item x="46"/>
        <item x="47"/>
        <item x="48"/>
        <item x="49"/>
        <item x="51"/>
        <item x="52"/>
        <item x="55"/>
        <item x="23"/>
        <item x="24"/>
      </items>
    </pivotField>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14"/>
  </rowFields>
  <rowItems count="5">
    <i>
      <x/>
    </i>
    <i>
      <x v="1"/>
    </i>
    <i>
      <x v="2"/>
    </i>
    <i>
      <x v="3"/>
    </i>
    <i>
      <x v="4"/>
    </i>
  </rowItems>
  <colItems count="1">
    <i/>
  </colItems>
  <pageFields count="2">
    <pageField fld="15" hier="-1"/>
    <pageField fld="18" hier="-1"/>
  </pageFields>
  <dataFields count="1">
    <dataField name="Sum of FTES" fld="7"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646BE96-902F-8C43-86E7-66CA48F6F13D}" name="FTES_Change_Fall"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1">
  <location ref="A3:B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dataField="1"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x="0"/>
        <item h="1"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subtotalTop="0" dragToRow="0" dragToCol="0" dragToPage="0" showAll="0" defaultSubtotal="0"/>
    <pivotField compact="0" outline="0" subtotalTop="0" dragToRow="0" dragToCol="0" dragToPage="0" showAll="0" defaultSubtotal="0"/>
  </pivotFields>
  <rowFields count="1">
    <field x="14"/>
  </rowFields>
  <rowItems count="5">
    <i>
      <x/>
    </i>
    <i>
      <x v="1"/>
    </i>
    <i>
      <x v="2"/>
    </i>
    <i>
      <x v="3"/>
    </i>
    <i>
      <x v="4"/>
    </i>
  </rowItems>
  <colItems count="1">
    <i/>
  </colItems>
  <pageFields count="1">
    <pageField fld="15" hier="-1"/>
  </pageFields>
  <dataFields count="1">
    <dataField name="Sum of FTES" fld="7"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9B2A1012-05D4-B541-8638-CCF6CE943013}" name="FTEF_Fall"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3:B8" firstHeaderRow="1" firstDataRow="1" firstDataCol="1" rowPageCount="1" colPageCount="1"/>
  <pivotFields count="22">
    <pivotField compact="0" outline="0" showAll="0" defaultSubtotal="0"/>
    <pivotField compact="0" outline="0" showAll="0" defaultSubtotal="0"/>
    <pivotField compact="0" outline="0" showAll="0" defaultSubtotal="0"/>
    <pivotField dataField="1" compact="0" numFmtId="164" outline="0" showAll="0" defaultSubtotal="0">
      <items count="345">
        <item x="35"/>
        <item x="37"/>
        <item x="80"/>
        <item x="179"/>
        <item x="148"/>
        <item x="15"/>
        <item x="26"/>
        <item x="150"/>
        <item x="36"/>
        <item x="149"/>
        <item x="3"/>
        <item x="27"/>
        <item x="118"/>
        <item x="277"/>
        <item x="1"/>
        <item x="233"/>
        <item x="70"/>
        <item x="309"/>
        <item x="57"/>
        <item x="43"/>
        <item x="343"/>
        <item x="236"/>
        <item x="48"/>
        <item x="77"/>
        <item x="94"/>
        <item x="71"/>
        <item x="305"/>
        <item x="244"/>
        <item x="86"/>
        <item x="45"/>
        <item x="279"/>
        <item x="115"/>
        <item x="11"/>
        <item x="251"/>
        <item x="145"/>
        <item x="269"/>
        <item x="31"/>
        <item x="335"/>
        <item x="232"/>
        <item x="177"/>
        <item x="302"/>
        <item x="81"/>
        <item x="38"/>
        <item x="237"/>
        <item x="76"/>
        <item x="208"/>
        <item x="42"/>
        <item x="241"/>
        <item x="84"/>
        <item x="273"/>
        <item x="334"/>
        <item x="229"/>
        <item x="32"/>
        <item x="53"/>
        <item x="8"/>
        <item x="270"/>
        <item x="113"/>
        <item x="72"/>
        <item x="176"/>
        <item x="25"/>
        <item x="206"/>
        <item x="336"/>
        <item x="114"/>
        <item x="110"/>
        <item x="75"/>
        <item x="304"/>
        <item x="121"/>
        <item x="142"/>
        <item x="105"/>
        <item x="96"/>
        <item x="249"/>
        <item x="28"/>
        <item x="266"/>
        <item x="203"/>
        <item x="299"/>
        <item x="10"/>
        <item x="55"/>
        <item x="41"/>
        <item x="265"/>
        <item x="58"/>
        <item x="172"/>
        <item x="106"/>
        <item x="199"/>
        <item x="173"/>
        <item x="272"/>
        <item x="331"/>
        <item x="109"/>
        <item x="21"/>
        <item x="138"/>
        <item x="60"/>
        <item x="120"/>
        <item x="66"/>
        <item x="22"/>
        <item x="137"/>
        <item x="169"/>
        <item x="13"/>
        <item x="153"/>
        <item x="234"/>
        <item x="181"/>
        <item x="325"/>
        <item x="226"/>
        <item x="69"/>
        <item x="243"/>
        <item x="295"/>
        <item x="330"/>
        <item x="337"/>
        <item x="281"/>
        <item x="174"/>
        <item x="198"/>
        <item x="260"/>
        <item x="103"/>
        <item x="267"/>
        <item x="73"/>
        <item x="143"/>
        <item x="230"/>
        <item x="211"/>
        <item x="18"/>
        <item x="178"/>
        <item x="146"/>
        <item x="99"/>
        <item x="322"/>
        <item x="183"/>
        <item x="195"/>
        <item x="33"/>
        <item x="326"/>
        <item x="46"/>
        <item x="202"/>
        <item x="141"/>
        <item x="19"/>
        <item x="259"/>
        <item x="205"/>
        <item x="300"/>
        <item x="253"/>
        <item x="64"/>
        <item x="124"/>
        <item x="111"/>
        <item x="204"/>
        <item x="29"/>
        <item x="296"/>
        <item x="268"/>
        <item x="78"/>
        <item x="329"/>
        <item x="264"/>
        <item x="116"/>
        <item x="17"/>
        <item x="293"/>
        <item x="196"/>
        <item x="338"/>
        <item x="167"/>
        <item x="213"/>
        <item x="102"/>
        <item x="324"/>
        <item x="332"/>
        <item x="63"/>
        <item x="134"/>
        <item x="308"/>
        <item x="123"/>
        <item x="192"/>
        <item x="257"/>
        <item x="311"/>
        <item x="191"/>
        <item x="240"/>
        <item x="155"/>
        <item x="280"/>
        <item x="276"/>
        <item x="135"/>
        <item x="303"/>
        <item x="231"/>
        <item x="271"/>
        <item x="235"/>
        <item x="261"/>
        <item x="256"/>
        <item x="289"/>
        <item x="87"/>
        <item x="0"/>
        <item x="224"/>
        <item x="166"/>
        <item x="131"/>
        <item x="34"/>
        <item x="47"/>
        <item x="288"/>
        <item x="344"/>
        <item x="175"/>
        <item x="252"/>
        <item x="12"/>
        <item x="341"/>
        <item x="112"/>
        <item x="333"/>
        <item x="62"/>
        <item x="292"/>
        <item x="59"/>
        <item x="255"/>
        <item x="186"/>
        <item x="189"/>
        <item x="88"/>
        <item x="23"/>
        <item x="74"/>
        <item x="14"/>
        <item x="301"/>
        <item x="321"/>
        <item x="133"/>
        <item x="165"/>
        <item x="144"/>
        <item x="221"/>
        <item x="117"/>
        <item x="30"/>
        <item x="194"/>
        <item x="101"/>
        <item x="207"/>
        <item x="163"/>
        <item x="2"/>
        <item x="98"/>
        <item x="107"/>
        <item x="147"/>
        <item x="318"/>
        <item x="79"/>
        <item x="67"/>
        <item x="54"/>
        <item x="5"/>
        <item x="287"/>
        <item x="223"/>
        <item x="9"/>
        <item x="162"/>
        <item x="129"/>
        <item x="294"/>
        <item x="314"/>
        <item x="40"/>
        <item x="307"/>
        <item x="139"/>
        <item x="320"/>
        <item x="258"/>
        <item x="317"/>
        <item x="89"/>
        <item x="210"/>
        <item x="97"/>
        <item x="284"/>
        <item x="160"/>
        <item x="161"/>
        <item x="170"/>
        <item x="291"/>
        <item x="323"/>
        <item x="200"/>
        <item x="49"/>
        <item x="157"/>
        <item x="219"/>
        <item x="95"/>
        <item x="227"/>
        <item x="275"/>
        <item x="156"/>
        <item x="4"/>
        <item x="197"/>
        <item x="83"/>
        <item x="130"/>
        <item x="246"/>
        <item x="56"/>
        <item x="136"/>
        <item x="152"/>
        <item x="239"/>
        <item x="185"/>
        <item x="220"/>
        <item x="24"/>
        <item x="190"/>
        <item x="215"/>
        <item x="225"/>
        <item x="250"/>
        <item x="20"/>
        <item x="50"/>
        <item x="262"/>
        <item x="313"/>
        <item x="216"/>
        <item x="126"/>
        <item x="104"/>
        <item x="65"/>
        <item x="68"/>
        <item x="125"/>
        <item x="201"/>
        <item x="90"/>
        <item x="297"/>
        <item x="328"/>
        <item x="298"/>
        <item x="228"/>
        <item x="340"/>
        <item x="283"/>
        <item x="91"/>
        <item x="168"/>
        <item x="263"/>
        <item x="290"/>
        <item x="245"/>
        <item x="327"/>
        <item x="171"/>
        <item x="222"/>
        <item x="184"/>
        <item x="214"/>
        <item x="193"/>
        <item x="140"/>
        <item x="282"/>
        <item x="108"/>
        <item x="312"/>
        <item x="319"/>
        <item x="164"/>
        <item x="132"/>
        <item x="100"/>
        <item x="61"/>
        <item x="16"/>
        <item x="254"/>
        <item x="39"/>
        <item x="82"/>
        <item x="209"/>
        <item x="119"/>
        <item x="180"/>
        <item x="274"/>
        <item x="151"/>
        <item x="306"/>
        <item x="238"/>
        <item x="315"/>
        <item x="339"/>
        <item x="187"/>
        <item x="247"/>
        <item x="285"/>
        <item x="217"/>
        <item x="248"/>
        <item x="286"/>
        <item x="316"/>
        <item x="127"/>
        <item x="278"/>
        <item x="342"/>
        <item x="7"/>
        <item x="158"/>
        <item x="6"/>
        <item x="51"/>
        <item x="92"/>
        <item x="310"/>
        <item x="93"/>
        <item x="188"/>
        <item x="212"/>
        <item x="44"/>
        <item x="52"/>
        <item x="242"/>
        <item x="218"/>
        <item x="128"/>
        <item x="159"/>
        <item x="122"/>
        <item x="182"/>
        <item x="154"/>
        <item x="85"/>
      </items>
    </pivotField>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x="0"/>
        <item h="1"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dragToRow="0" dragToCol="0" dragToPage="0" showAll="0" defaultSubtotal="0"/>
    <pivotField compact="0" outline="0" subtotalTop="0" dragToRow="0" dragToCol="0" dragToPage="0" showAll="0" defaultSubtotal="0"/>
  </pivotFields>
  <rowFields count="1">
    <field x="14"/>
  </rowFields>
  <rowItems count="5">
    <i>
      <x/>
    </i>
    <i>
      <x v="1"/>
    </i>
    <i>
      <x v="2"/>
    </i>
    <i>
      <x v="3"/>
    </i>
    <i>
      <x v="4"/>
    </i>
  </rowItems>
  <colItems count="1">
    <i/>
  </colItems>
  <pageFields count="1">
    <pageField fld="15" hier="-1"/>
  </pageFields>
  <dataFields count="1">
    <dataField name="Sum of Total FTEF" fld="3"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21C05B5-DC54-3840-A43A-E5B36107B063}" name="FTEF_Spring"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F3:G8" firstHeaderRow="1" firstDataRow="1" firstDataCol="1" rowPageCount="1" colPageCount="1"/>
  <pivotFields count="22">
    <pivotField compact="0" outline="0" showAll="0" defaultSubtotal="0"/>
    <pivotField compact="0" outline="0" showAll="0" defaultSubtotal="0"/>
    <pivotField compact="0" outline="0" showAll="0" defaultSubtotal="0"/>
    <pivotField dataField="1" compact="0" numFmtId="164" outline="0" showAll="0" defaultSubtotal="0">
      <items count="345">
        <item x="35"/>
        <item x="37"/>
        <item x="80"/>
        <item x="179"/>
        <item x="148"/>
        <item x="15"/>
        <item x="26"/>
        <item x="150"/>
        <item x="36"/>
        <item x="149"/>
        <item x="3"/>
        <item x="27"/>
        <item x="118"/>
        <item x="277"/>
        <item x="1"/>
        <item x="233"/>
        <item x="70"/>
        <item x="309"/>
        <item x="57"/>
        <item x="43"/>
        <item x="343"/>
        <item x="236"/>
        <item x="48"/>
        <item x="77"/>
        <item x="94"/>
        <item x="71"/>
        <item x="305"/>
        <item x="244"/>
        <item x="86"/>
        <item x="45"/>
        <item x="279"/>
        <item x="115"/>
        <item x="11"/>
        <item x="251"/>
        <item x="145"/>
        <item x="269"/>
        <item x="31"/>
        <item x="335"/>
        <item x="232"/>
        <item x="177"/>
        <item x="302"/>
        <item x="81"/>
        <item x="38"/>
        <item x="237"/>
        <item x="76"/>
        <item x="208"/>
        <item x="42"/>
        <item x="241"/>
        <item x="84"/>
        <item x="273"/>
        <item x="334"/>
        <item x="229"/>
        <item x="32"/>
        <item x="53"/>
        <item x="8"/>
        <item x="270"/>
        <item x="113"/>
        <item x="72"/>
        <item x="176"/>
        <item x="25"/>
        <item x="206"/>
        <item x="336"/>
        <item x="114"/>
        <item x="110"/>
        <item x="75"/>
        <item x="304"/>
        <item x="121"/>
        <item x="142"/>
        <item x="105"/>
        <item x="96"/>
        <item x="249"/>
        <item x="28"/>
        <item x="266"/>
        <item x="203"/>
        <item x="299"/>
        <item x="10"/>
        <item x="55"/>
        <item x="41"/>
        <item x="265"/>
        <item x="58"/>
        <item x="172"/>
        <item x="106"/>
        <item x="199"/>
        <item x="173"/>
        <item x="272"/>
        <item x="331"/>
        <item x="109"/>
        <item x="21"/>
        <item x="138"/>
        <item x="60"/>
        <item x="120"/>
        <item x="66"/>
        <item x="22"/>
        <item x="137"/>
        <item x="169"/>
        <item x="13"/>
        <item x="153"/>
        <item x="234"/>
        <item x="181"/>
        <item x="325"/>
        <item x="226"/>
        <item x="69"/>
        <item x="243"/>
        <item x="295"/>
        <item x="330"/>
        <item x="337"/>
        <item x="281"/>
        <item x="174"/>
        <item x="198"/>
        <item x="260"/>
        <item x="103"/>
        <item x="267"/>
        <item x="73"/>
        <item x="143"/>
        <item x="230"/>
        <item x="211"/>
        <item x="18"/>
        <item x="178"/>
        <item x="146"/>
        <item x="99"/>
        <item x="322"/>
        <item x="183"/>
        <item x="195"/>
        <item x="33"/>
        <item x="326"/>
        <item x="46"/>
        <item x="202"/>
        <item x="141"/>
        <item x="19"/>
        <item x="259"/>
        <item x="205"/>
        <item x="300"/>
        <item x="253"/>
        <item x="64"/>
        <item x="124"/>
        <item x="111"/>
        <item x="204"/>
        <item x="29"/>
        <item x="296"/>
        <item x="268"/>
        <item x="78"/>
        <item x="329"/>
        <item x="264"/>
        <item x="116"/>
        <item x="17"/>
        <item x="293"/>
        <item x="196"/>
        <item x="338"/>
        <item x="167"/>
        <item x="213"/>
        <item x="102"/>
        <item x="324"/>
        <item x="332"/>
        <item x="63"/>
        <item x="134"/>
        <item x="308"/>
        <item x="123"/>
        <item x="192"/>
        <item x="257"/>
        <item x="311"/>
        <item x="191"/>
        <item x="240"/>
        <item x="155"/>
        <item x="280"/>
        <item x="276"/>
        <item x="135"/>
        <item x="303"/>
        <item x="231"/>
        <item x="271"/>
        <item x="235"/>
        <item x="261"/>
        <item x="256"/>
        <item x="289"/>
        <item x="87"/>
        <item x="0"/>
        <item x="224"/>
        <item x="166"/>
        <item x="131"/>
        <item x="34"/>
        <item x="47"/>
        <item x="288"/>
        <item x="344"/>
        <item x="175"/>
        <item x="252"/>
        <item x="12"/>
        <item x="341"/>
        <item x="112"/>
        <item x="333"/>
        <item x="62"/>
        <item x="292"/>
        <item x="59"/>
        <item x="255"/>
        <item x="186"/>
        <item x="189"/>
        <item x="88"/>
        <item x="23"/>
        <item x="74"/>
        <item x="14"/>
        <item x="301"/>
        <item x="321"/>
        <item x="133"/>
        <item x="165"/>
        <item x="144"/>
        <item x="221"/>
        <item x="117"/>
        <item x="30"/>
        <item x="194"/>
        <item x="101"/>
        <item x="207"/>
        <item x="163"/>
        <item x="2"/>
        <item x="98"/>
        <item x="107"/>
        <item x="147"/>
        <item x="318"/>
        <item x="79"/>
        <item x="67"/>
        <item x="54"/>
        <item x="5"/>
        <item x="287"/>
        <item x="223"/>
        <item x="9"/>
        <item x="162"/>
        <item x="129"/>
        <item x="294"/>
        <item x="314"/>
        <item x="40"/>
        <item x="307"/>
        <item x="139"/>
        <item x="320"/>
        <item x="258"/>
        <item x="317"/>
        <item x="89"/>
        <item x="210"/>
        <item x="97"/>
        <item x="284"/>
        <item x="160"/>
        <item x="161"/>
        <item x="170"/>
        <item x="291"/>
        <item x="323"/>
        <item x="200"/>
        <item x="49"/>
        <item x="157"/>
        <item x="219"/>
        <item x="95"/>
        <item x="227"/>
        <item x="275"/>
        <item x="156"/>
        <item x="4"/>
        <item x="197"/>
        <item x="83"/>
        <item x="130"/>
        <item x="246"/>
        <item x="56"/>
        <item x="136"/>
        <item x="152"/>
        <item x="239"/>
        <item x="185"/>
        <item x="220"/>
        <item x="24"/>
        <item x="190"/>
        <item x="215"/>
        <item x="225"/>
        <item x="250"/>
        <item x="20"/>
        <item x="50"/>
        <item x="262"/>
        <item x="313"/>
        <item x="216"/>
        <item x="126"/>
        <item x="104"/>
        <item x="65"/>
        <item x="68"/>
        <item x="125"/>
        <item x="201"/>
        <item x="90"/>
        <item x="297"/>
        <item x="328"/>
        <item x="298"/>
        <item x="228"/>
        <item x="340"/>
        <item x="283"/>
        <item x="91"/>
        <item x="168"/>
        <item x="263"/>
        <item x="290"/>
        <item x="245"/>
        <item x="327"/>
        <item x="171"/>
        <item x="222"/>
        <item x="184"/>
        <item x="214"/>
        <item x="193"/>
        <item x="140"/>
        <item x="282"/>
        <item x="108"/>
        <item x="312"/>
        <item x="319"/>
        <item x="164"/>
        <item x="132"/>
        <item x="100"/>
        <item x="61"/>
        <item x="16"/>
        <item x="254"/>
        <item x="39"/>
        <item x="82"/>
        <item x="209"/>
        <item x="119"/>
        <item x="180"/>
        <item x="274"/>
        <item x="151"/>
        <item x="306"/>
        <item x="238"/>
        <item x="315"/>
        <item x="339"/>
        <item x="187"/>
        <item x="247"/>
        <item x="285"/>
        <item x="217"/>
        <item x="248"/>
        <item x="286"/>
        <item x="316"/>
        <item x="127"/>
        <item x="278"/>
        <item x="342"/>
        <item x="7"/>
        <item x="158"/>
        <item x="6"/>
        <item x="51"/>
        <item x="92"/>
        <item x="310"/>
        <item x="93"/>
        <item x="188"/>
        <item x="212"/>
        <item x="44"/>
        <item x="52"/>
        <item x="242"/>
        <item x="218"/>
        <item x="128"/>
        <item x="159"/>
        <item x="122"/>
        <item x="182"/>
        <item x="154"/>
        <item x="85"/>
      </items>
    </pivotField>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h="1" x="0"/>
        <item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compact="0" outline="0" dragToRow="0" dragToCol="0" dragToPage="0" showAll="0" defaultSubtotal="0"/>
    <pivotField compact="0" outline="0" subtotalTop="0" dragToRow="0" dragToCol="0" dragToPage="0" showAll="0" defaultSubtotal="0"/>
  </pivotFields>
  <rowFields count="1">
    <field x="14"/>
  </rowFields>
  <rowItems count="5">
    <i>
      <x v="1"/>
    </i>
    <i>
      <x v="2"/>
    </i>
    <i>
      <x v="3"/>
    </i>
    <i>
      <x v="4"/>
    </i>
    <i>
      <x v="5"/>
    </i>
  </rowItems>
  <colItems count="1">
    <i/>
  </colItems>
  <pageFields count="1">
    <pageField fld="15" hier="-1"/>
  </pageFields>
  <dataFields count="1">
    <dataField name="Sum of Total FTEF" fld="3"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E884E789-1775-DB4D-BB75-E2BFC50D8320}" name="WSCH-FTEF_Spring"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H3:I8" firstHeaderRow="1" firstDataRow="1" firstDataCol="1" rowPageCount="1" colPageCount="1"/>
  <pivotFields count="22">
    <pivotField compact="0" outline="0" showAll="0" defaultSubtotal="0"/>
    <pivotField compact="0" outline="0" showAll="0" defaultSubtotal="0"/>
    <pivotField compact="0" outline="0" showAll="0" defaultSubtotal="0"/>
    <pivotField compact="0" numFmtId="164"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9" outline="0" showAll="0" defaultSubtotal="0"/>
    <pivotField compact="0" numFmtId="3" outline="0" showAll="0" defaultSubtotal="0"/>
    <pivotField compact="0" numFmtId="3" outline="0" showAll="0" defaultSubtotal="0"/>
    <pivotField compact="0" numFmtId="3" outline="0" showAll="0" defaultSubtotal="0"/>
    <pivotField axis="axisRow" compact="0" numFmtId="1" outline="0" showAll="0" defaultSubtotal="0">
      <items count="6">
        <item x="0"/>
        <item x="1"/>
        <item x="2"/>
        <item x="3"/>
        <item x="4"/>
        <item x="5"/>
      </items>
    </pivotField>
    <pivotField axis="axisPage" compact="0" outline="0" multipleItemSelectionAllowed="1" showAll="0" defaultSubtotal="0">
      <items count="2">
        <item h="1" x="0"/>
        <item x="1"/>
      </items>
    </pivotField>
    <pivotField compact="0" outline="0" showAll="0" defaultSubtotal="0"/>
    <pivotField compact="0" outline="0" showAll="0" defaultSubtotal="0"/>
    <pivotField compact="0" outline="0" showAll="0" defaultSubtotal="0">
      <items count="68">
        <item x="24"/>
        <item h="1" x="0"/>
        <item h="1" x="1"/>
        <item h="1" x="2"/>
        <item h="1" x="3"/>
        <item h="1" x="4"/>
        <item h="1" x="44"/>
        <item h="1" m="1" x="64"/>
        <item h="1" x="25"/>
        <item h="1" x="45"/>
        <item h="1" m="1" x="63"/>
        <item h="1" x="23"/>
        <item h="1" m="1" x="67"/>
        <item h="1" x="26"/>
        <item h="1" m="1" x="59"/>
        <item h="1" x="27"/>
        <item h="1" x="57"/>
        <item h="1" x="46"/>
        <item h="1" x="28"/>
        <item h="1" x="5"/>
        <item h="1" x="29"/>
        <item h="1" x="30"/>
        <item h="1" x="40"/>
        <item h="1" m="1" x="66"/>
        <item h="1" x="31"/>
        <item h="1" x="32"/>
        <item h="1" x="33"/>
        <item h="1" x="47"/>
        <item h="1" x="6"/>
        <item h="1" x="7"/>
        <item h="1" x="34"/>
        <item h="1" x="21"/>
        <item h="1" x="8"/>
        <item h="1" x="48"/>
        <item h="1" x="49"/>
        <item h="1" x="35"/>
        <item h="1" x="22"/>
        <item h="1" m="1" x="60"/>
        <item h="1" x="9"/>
        <item h="1" x="10"/>
        <item h="1" m="1" x="61"/>
        <item h="1" x="54"/>
        <item h="1" m="1" x="62"/>
        <item h="1" x="43"/>
        <item h="1" x="50"/>
        <item h="1" x="11"/>
        <item h="1" x="12"/>
        <item h="1" x="56"/>
        <item h="1" x="51"/>
        <item h="1" x="36"/>
        <item h="1" m="1" x="65"/>
        <item h="1" x="37"/>
        <item h="1" x="41"/>
        <item h="1" x="13"/>
        <item h="1" x="52"/>
        <item h="1" x="14"/>
        <item h="1" x="15"/>
        <item h="1" x="38"/>
        <item h="1" x="16"/>
        <item h="1" x="55"/>
        <item h="1" x="17"/>
        <item h="1" x="18"/>
        <item h="1" x="19"/>
        <item h="1" x="53"/>
        <item h="1" x="20"/>
        <item h="1" x="39"/>
        <item h="1" x="42"/>
        <item h="1" m="1" x="58"/>
      </items>
    </pivotField>
    <pivotField compact="0" outline="0" dragToRow="0" dragToCol="0" dragToPage="0" showAll="0" defaultSubtotal="0"/>
    <pivotField dataField="1" compact="0" outline="0" dragToRow="0" dragToCol="0" dragToPage="0" showAll="0" defaultSubtotal="0"/>
    <pivotField compact="0" outline="0" subtotalTop="0" dragToRow="0" dragToCol="0" dragToPage="0" showAll="0" defaultSubtotal="0"/>
  </pivotFields>
  <rowFields count="1">
    <field x="14"/>
  </rowFields>
  <rowItems count="5">
    <i>
      <x v="1"/>
    </i>
    <i>
      <x v="2"/>
    </i>
    <i>
      <x v="3"/>
    </i>
    <i>
      <x v="4"/>
    </i>
    <i>
      <x v="5"/>
    </i>
  </rowItems>
  <colItems count="1">
    <i/>
  </colItems>
  <pageFields count="1">
    <pageField fld="15" hier="-1"/>
  </pageFields>
  <dataFields count="1">
    <dataField name="Sum of WSCH/FTEF_Calculated" fld="20" baseField="0" baseItem="0" numFmtId="3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t_Faculty_Request" xr10:uid="{0C97CB20-BB26-B542-869A-0A4FFBF8CA14}" sourceName="Dept Faculty Request">
  <pivotTables>
    <pivotTable tabId="3" name="Load_Current"/>
    <pivotTable tabId="4" name="Department"/>
    <pivotTable tabId="5" name="FTES_Change_Fall"/>
    <pivotTable tabId="5" name="FTES_Change_Spring"/>
    <pivotTable tabId="6" name="WSCH-FTEF_Fall"/>
    <pivotTable tabId="6" name="WSCH-FTEF_Spring"/>
    <pivotTable tabId="7" name="WSCH_Spring"/>
    <pivotTable tabId="7" name="WSCH_Fall"/>
    <pivotTable tabId="9" name="Sections_Fall"/>
    <pivotTable tabId="9" name="Sections_Spring"/>
    <pivotTable tabId="10" name="Fill-Rate_Spring"/>
    <pivotTable tabId="10" name="Fill-Rate_Fall"/>
    <pivotTable tabId="13" name="FTEF_Fall"/>
    <pivotTable tabId="13" name="FTEF_Spring"/>
  </pivotTables>
  <data>
    <tabular pivotCacheId="333192426">
      <items count="68">
        <i x="24" s="1"/>
        <i x="0"/>
        <i x="1"/>
        <i x="2"/>
        <i x="3"/>
        <i x="4"/>
        <i x="44"/>
        <i x="25"/>
        <i x="45"/>
        <i x="23"/>
        <i x="26"/>
        <i x="27"/>
        <i x="57"/>
        <i x="46"/>
        <i x="28"/>
        <i x="5"/>
        <i x="29"/>
        <i x="30"/>
        <i x="40"/>
        <i x="31"/>
        <i x="32"/>
        <i x="33"/>
        <i x="47"/>
        <i x="6"/>
        <i x="7"/>
        <i x="34"/>
        <i x="21"/>
        <i x="8"/>
        <i x="48"/>
        <i x="49"/>
        <i x="35"/>
        <i x="22"/>
        <i x="9"/>
        <i x="10"/>
        <i x="54"/>
        <i x="43"/>
        <i x="50"/>
        <i x="11"/>
        <i x="12"/>
        <i x="56"/>
        <i x="51"/>
        <i x="36"/>
        <i x="37"/>
        <i x="41"/>
        <i x="13"/>
        <i x="52"/>
        <i x="14"/>
        <i x="15"/>
        <i x="38"/>
        <i x="16"/>
        <i x="55"/>
        <i x="17"/>
        <i x="18"/>
        <i x="19"/>
        <i x="53"/>
        <i x="20"/>
        <i x="39"/>
        <i x="42"/>
        <i x="64" nd="1"/>
        <i x="63" nd="1"/>
        <i x="67" nd="1"/>
        <i x="59" nd="1"/>
        <i x="66" nd="1"/>
        <i x="60" nd="1"/>
        <i x="61" nd="1"/>
        <i x="62" nd="1"/>
        <i x="65" nd="1"/>
        <i x="58"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xr10:uid="{B21DBE55-903E-654D-8299-924F7373F032}" cache="Slicer_Dept_Faculty_Request" caption="Department" columnCount="8" style="Custom" lockedPosition="1"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12F965-E63B-410D-A019-C999DEFF85A0}" name="Data" displayName="Data" ref="A1:S528" totalsRowShown="0" headerRowDxfId="18" headerRowBorderDxfId="17">
  <autoFilter ref="A1:S528" xr:uid="{260A80A2-C887-4BFA-8B14-E601D76A4F82}"/>
  <sortState xmlns:xlrd2="http://schemas.microsoft.com/office/spreadsheetml/2017/richdata2" ref="A2:S528">
    <sortCondition ref="C1:C528"/>
  </sortState>
  <tableColumns count="19">
    <tableColumn id="2" xr3:uid="{340200BC-E86A-4EEB-BED1-574857DD98FF}" name="Division" dataDxfId="16"/>
    <tableColumn id="3" xr3:uid="{41963348-19E5-4DD8-AD5B-A51A4CF3EDBE}" name="Department"/>
    <tableColumn id="4" xr3:uid="{368DF96A-7095-4F10-A7B8-4B5157615779}" name="Section Term"/>
    <tableColumn id="5" xr3:uid="{23771637-575A-4C84-B0B6-975D33DA1E3C}" name="Total FTEF" dataDxfId="15"/>
    <tableColumn id="6" xr3:uid="{C42F2F92-1406-4FCC-9C5A-678CB7C8BC9E}" name="FT FTEF/Total FTEF" dataDxfId="14"/>
    <tableColumn id="7" xr3:uid="{A15B076D-434A-414E-9B18-DDBAD8FD157A}" name="FT Load" dataDxfId="13"/>
    <tableColumn id="8" xr3:uid="{34313328-B16B-448E-A995-BA03058EE2AA}" name="Load Cushion" dataDxfId="12"/>
    <tableColumn id="9" xr3:uid="{BF02A0BB-114C-44D1-927C-CB9B2E5473CE}" name="FTES" dataDxfId="11"/>
    <tableColumn id="10" xr3:uid="{753EC817-F91B-4327-855C-30BCFCD40078}" name="WSCH" dataDxfId="10"/>
    <tableColumn id="11" xr3:uid="{8BB691DF-F9CA-451C-96A5-28CA7BE877CD}" name="WSCH/FTEF" dataDxfId="9"/>
    <tableColumn id="12" xr3:uid="{3AF6CE32-1E36-4EEB-BF78-A0A58878A815}" name="Fill Rate" dataDxfId="8"/>
    <tableColumn id="13" xr3:uid="{27BB3AB5-F1D4-4E70-A183-9A4039990A4A}" name="Enrollment" dataDxfId="7"/>
    <tableColumn id="14" xr3:uid="{BD33EEC9-079C-4F49-A8AF-541F20851AB9}" name="Capacity" dataDxfId="6"/>
    <tableColumn id="15" xr3:uid="{350D79FD-ACEA-4E97-8306-BA34EA7E23E5}" name="Sections" dataDxfId="5"/>
    <tableColumn id="16" xr3:uid="{A76ECF82-010A-4706-9BF2-0E207BB593A1}" name="Year" dataDxfId="4"/>
    <tableColumn id="17" xr3:uid="{C8B4A676-7AA9-418F-8B45-0CB184784B07}" name="Term" dataDxfId="3"/>
    <tableColumn id="18" xr3:uid="{F6F5EB24-8C8A-B241-A985-8A3D4B24E8C4}" name="Current Full-Time Faculty Count" dataDxfId="2"/>
    <tableColumn id="19" xr3:uid="{6171678F-88EF-8746-9FD5-1F3CA0323354}" name="Faculty Request" dataDxfId="1"/>
    <tableColumn id="20" xr3:uid="{FF99159C-5A78-AF42-A039-2056D6E44995}" name="Dept Faculty Request" dataDxfId="0">
      <calculatedColumnFormula>Data[[#This Row],[Department]]</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ivotTable" Target="../pivotTables/pivotTable16.xml"/><Relationship Id="rId1" Type="http://schemas.openxmlformats.org/officeDocument/2006/relationships/pivotTable" Target="../pivotTables/pivotTable15.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4" Type="http://schemas.openxmlformats.org/officeDocument/2006/relationships/pivotTable" Target="../pivotTables/pivotTable6.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8.xml"/><Relationship Id="rId1" Type="http://schemas.openxmlformats.org/officeDocument/2006/relationships/pivotTable" Target="../pivotTables/pivotTable7.xml"/></Relationships>
</file>

<file path=xl/worksheets/_rels/sheet7.xml.rels><?xml version="1.0" encoding="UTF-8" standalone="yes"?>
<Relationships xmlns="http://schemas.openxmlformats.org/package/2006/relationships"><Relationship Id="rId2" Type="http://schemas.openxmlformats.org/officeDocument/2006/relationships/pivotTable" Target="../pivotTables/pivotTable10.xml"/><Relationship Id="rId1" Type="http://schemas.openxmlformats.org/officeDocument/2006/relationships/pivotTable" Target="../pivotTables/pivotTable9.xml"/></Relationships>
</file>

<file path=xl/worksheets/_rels/sheet8.xml.rels><?xml version="1.0" encoding="UTF-8" standalone="yes"?>
<Relationships xmlns="http://schemas.openxmlformats.org/package/2006/relationships"><Relationship Id="rId2" Type="http://schemas.openxmlformats.org/officeDocument/2006/relationships/pivotTable" Target="../pivotTables/pivotTable12.xml"/><Relationship Id="rId1" Type="http://schemas.openxmlformats.org/officeDocument/2006/relationships/pivotTable" Target="../pivotTables/pivotTable11.xml"/></Relationships>
</file>

<file path=xl/worksheets/_rels/sheet9.xml.rels><?xml version="1.0" encoding="UTF-8" standalone="yes"?>
<Relationships xmlns="http://schemas.openxmlformats.org/package/2006/relationships"><Relationship Id="rId2" Type="http://schemas.openxmlformats.org/officeDocument/2006/relationships/pivotTable" Target="../pivotTables/pivotTable14.xml"/><Relationship Id="rId1" Type="http://schemas.openxmlformats.org/officeDocument/2006/relationships/pivotTable" Target="../pivotTables/pivot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D86B3-94E6-6E43-AEEC-F082E15A8E7C}">
  <sheetPr codeName="Sheet1">
    <tabColor theme="8" tint="0.59999389629810485"/>
    <pageSetUpPr fitToPage="1"/>
  </sheetPr>
  <dimension ref="A1:S92"/>
  <sheetViews>
    <sheetView showGridLines="0" tabSelected="1" zoomScaleNormal="100" zoomScaleSheetLayoutView="100" workbookViewId="0">
      <pane ySplit="11" topLeftCell="A12" activePane="bottomLeft" state="frozen"/>
      <selection pane="bottomLeft" activeCell="E11" sqref="E11"/>
    </sheetView>
  </sheetViews>
  <sheetFormatPr baseColWidth="10" defaultRowHeight="14" x14ac:dyDescent="0.15"/>
  <cols>
    <col min="1" max="1" width="16.83203125" style="10" customWidth="1"/>
    <col min="2" max="3" width="10.83203125" style="10" customWidth="1"/>
    <col min="4" max="4" width="16" style="10" bestFit="1" customWidth="1"/>
    <col min="5" max="5" width="10.83203125" style="10"/>
    <col min="6" max="6" width="9.5" style="10" customWidth="1"/>
    <col min="7" max="7" width="10.83203125" style="10" customWidth="1"/>
    <col min="8" max="8" width="8.83203125" style="10" customWidth="1"/>
    <col min="9" max="10" width="10.83203125" style="10" customWidth="1"/>
    <col min="11" max="11" width="10.83203125" style="10"/>
    <col min="12" max="12" width="22" style="10" customWidth="1"/>
    <col min="13" max="13" width="10.83203125" style="10" customWidth="1"/>
    <col min="14" max="14" width="8.83203125" style="10" customWidth="1"/>
    <col min="15" max="15" width="10.83203125" style="10"/>
    <col min="16" max="16" width="10.83203125" style="10" customWidth="1"/>
    <col min="17" max="16384" width="10.83203125" style="10"/>
  </cols>
  <sheetData>
    <row r="1" spans="1:19" ht="45" customHeight="1" x14ac:dyDescent="0.15">
      <c r="B1" s="10" t="s">
        <v>107</v>
      </c>
    </row>
    <row r="3" spans="1:19" s="13" customFormat="1" ht="45" customHeight="1" x14ac:dyDescent="0.2">
      <c r="A3" s="43" t="s">
        <v>95</v>
      </c>
      <c r="B3" s="43"/>
      <c r="C3" s="43"/>
      <c r="D3" s="43"/>
      <c r="E3" s="36" t="s">
        <v>101</v>
      </c>
      <c r="F3" s="38"/>
      <c r="G3" s="37"/>
      <c r="H3" s="37"/>
      <c r="I3" s="36" t="s">
        <v>138</v>
      </c>
      <c r="J3" s="37"/>
      <c r="K3" s="35">
        <v>0.31</v>
      </c>
      <c r="L3" s="36" t="s">
        <v>120</v>
      </c>
      <c r="M3" s="37"/>
      <c r="N3" s="36" t="s">
        <v>137</v>
      </c>
      <c r="O3" s="37"/>
      <c r="P3" s="37"/>
      <c r="Q3" s="36" t="s">
        <v>136</v>
      </c>
      <c r="R3" s="37"/>
    </row>
    <row r="11" spans="1:19" ht="18" x14ac:dyDescent="0.2">
      <c r="A11" s="22" t="s">
        <v>121</v>
      </c>
      <c r="B11" s="25"/>
      <c r="C11" s="25"/>
      <c r="D11" s="17" t="s">
        <v>105</v>
      </c>
      <c r="E11" s="24">
        <f>IFERROR(GETPIVOTDATA("Sum of Load Cushion",Load!$A$3),"--")</f>
        <v>1.4000999999999999</v>
      </c>
      <c r="F11" s="22"/>
      <c r="G11" s="44" t="s">
        <v>106</v>
      </c>
      <c r="H11" s="44"/>
      <c r="I11" s="23">
        <f>IFERROR(GETPIVOTDATA("Sum of FT/FTEF",Load!$A$3),"--")</f>
        <v>0.41667361053245566</v>
      </c>
      <c r="J11" s="25"/>
      <c r="K11" s="25"/>
      <c r="L11" s="25"/>
      <c r="M11" s="25"/>
      <c r="N11" s="25"/>
      <c r="O11" s="25"/>
      <c r="P11" s="25"/>
      <c r="Q11" s="25"/>
      <c r="R11" s="25"/>
      <c r="S11" s="25"/>
    </row>
    <row r="12" spans="1:19" ht="18" x14ac:dyDescent="0.2">
      <c r="A12" s="39" t="s">
        <v>118</v>
      </c>
      <c r="B12" s="40"/>
      <c r="C12" s="40"/>
      <c r="D12" s="40"/>
      <c r="E12" s="40"/>
      <c r="F12" s="40"/>
      <c r="G12" s="40"/>
      <c r="H12" s="40"/>
      <c r="I12" s="40"/>
      <c r="J12" s="40"/>
      <c r="K12" s="40"/>
      <c r="L12" s="40"/>
      <c r="M12" s="40"/>
      <c r="N12" s="40"/>
      <c r="O12" s="40"/>
      <c r="P12" s="40"/>
      <c r="Q12" s="40"/>
      <c r="R12" s="40"/>
      <c r="S12" s="40"/>
    </row>
    <row r="13" spans="1:19" ht="18" x14ac:dyDescent="0.2">
      <c r="A13" s="26" t="s">
        <v>117</v>
      </c>
      <c r="B13" s="27"/>
      <c r="C13" s="27"/>
      <c r="D13" s="27"/>
      <c r="E13" s="27"/>
      <c r="F13" s="27"/>
      <c r="G13" s="26" t="s">
        <v>125</v>
      </c>
      <c r="H13" s="27"/>
      <c r="I13" s="27"/>
      <c r="J13" s="27"/>
      <c r="K13" s="27"/>
      <c r="L13" s="27"/>
      <c r="M13" s="26" t="s">
        <v>114</v>
      </c>
      <c r="N13" s="27"/>
      <c r="O13" s="27"/>
      <c r="P13" s="27"/>
      <c r="Q13" s="27"/>
      <c r="R13" s="27"/>
      <c r="S13" s="27"/>
    </row>
    <row r="14" spans="1:19" x14ac:dyDescent="0.15">
      <c r="A14" s="27"/>
      <c r="B14" s="27"/>
      <c r="C14" s="27"/>
      <c r="D14" s="27"/>
      <c r="E14" s="27"/>
      <c r="F14" s="27"/>
      <c r="G14" s="27"/>
      <c r="H14" s="27"/>
      <c r="I14" s="27"/>
      <c r="J14" s="27"/>
      <c r="K14" s="27"/>
      <c r="L14" s="27"/>
      <c r="M14" s="27"/>
      <c r="N14" s="27"/>
      <c r="O14" s="27"/>
      <c r="P14" s="27"/>
      <c r="Q14" s="27"/>
      <c r="R14" s="27"/>
      <c r="S14" s="27"/>
    </row>
    <row r="15" spans="1:19" x14ac:dyDescent="0.15">
      <c r="A15" s="27"/>
      <c r="B15" s="27"/>
      <c r="C15" s="27"/>
      <c r="D15" s="27"/>
      <c r="E15" s="27"/>
      <c r="F15" s="27"/>
      <c r="G15" s="27"/>
      <c r="H15" s="27"/>
      <c r="I15" s="27"/>
      <c r="J15" s="27"/>
      <c r="K15" s="27"/>
      <c r="L15" s="27"/>
      <c r="M15" s="27"/>
      <c r="N15" s="27"/>
      <c r="O15" s="27"/>
      <c r="P15" s="27"/>
      <c r="Q15" s="27"/>
      <c r="R15" s="27"/>
      <c r="S15" s="27"/>
    </row>
    <row r="16" spans="1:19" x14ac:dyDescent="0.15">
      <c r="A16" s="27"/>
      <c r="B16" s="27"/>
      <c r="C16" s="27"/>
      <c r="D16" s="27"/>
      <c r="E16" s="27"/>
      <c r="F16" s="27"/>
      <c r="G16" s="27"/>
      <c r="H16" s="27"/>
      <c r="I16" s="27"/>
      <c r="J16" s="27"/>
      <c r="K16" s="27"/>
      <c r="L16" s="27"/>
      <c r="M16" s="27"/>
      <c r="N16" s="27"/>
      <c r="O16" s="27"/>
      <c r="P16" s="27"/>
      <c r="Q16" s="27"/>
      <c r="R16" s="27"/>
      <c r="S16" s="27"/>
    </row>
    <row r="17" spans="1:19" x14ac:dyDescent="0.15">
      <c r="A17" s="27"/>
      <c r="B17" s="27"/>
      <c r="C17" s="27"/>
      <c r="D17" s="27"/>
      <c r="E17" s="27"/>
      <c r="F17" s="27"/>
      <c r="G17" s="27"/>
      <c r="H17" s="27"/>
      <c r="I17" s="27"/>
      <c r="J17" s="27"/>
      <c r="K17" s="27"/>
      <c r="L17" s="27"/>
      <c r="M17" s="27"/>
      <c r="N17" s="27"/>
      <c r="O17" s="27"/>
      <c r="P17" s="27"/>
      <c r="Q17" s="27"/>
      <c r="R17" s="27"/>
      <c r="S17" s="27"/>
    </row>
    <row r="18" spans="1:19" x14ac:dyDescent="0.15">
      <c r="A18" s="27"/>
      <c r="B18" s="27"/>
      <c r="C18" s="27"/>
      <c r="D18" s="27"/>
      <c r="E18" s="27"/>
      <c r="F18" s="27"/>
      <c r="G18" s="27"/>
      <c r="H18" s="27"/>
      <c r="I18" s="27"/>
      <c r="J18" s="27"/>
      <c r="K18" s="27"/>
      <c r="L18" s="27"/>
      <c r="M18" s="27"/>
      <c r="N18" s="27"/>
      <c r="O18" s="27"/>
      <c r="P18" s="27"/>
      <c r="Q18" s="27"/>
      <c r="R18" s="27"/>
      <c r="S18" s="27"/>
    </row>
    <row r="19" spans="1:19" x14ac:dyDescent="0.15">
      <c r="A19" s="27"/>
      <c r="B19" s="27"/>
      <c r="C19" s="27"/>
      <c r="D19" s="27"/>
      <c r="E19" s="27"/>
      <c r="F19" s="27"/>
      <c r="G19" s="27"/>
      <c r="H19" s="27"/>
      <c r="I19" s="27"/>
      <c r="J19" s="27"/>
      <c r="K19" s="27"/>
      <c r="L19" s="27"/>
      <c r="M19" s="27"/>
      <c r="N19" s="27"/>
      <c r="O19" s="27"/>
      <c r="P19" s="27"/>
      <c r="Q19" s="27"/>
      <c r="R19" s="27"/>
      <c r="S19" s="27"/>
    </row>
    <row r="20" spans="1:19" x14ac:dyDescent="0.15">
      <c r="A20" s="27"/>
      <c r="B20" s="27"/>
      <c r="C20" s="27"/>
      <c r="D20" s="27"/>
      <c r="E20" s="27"/>
      <c r="F20" s="27"/>
      <c r="G20" s="27"/>
      <c r="H20" s="27"/>
      <c r="I20" s="27"/>
      <c r="J20" s="27"/>
      <c r="K20" s="27"/>
      <c r="L20" s="27"/>
      <c r="M20" s="27"/>
      <c r="N20" s="27"/>
      <c r="O20" s="27"/>
      <c r="P20" s="27"/>
      <c r="Q20" s="27"/>
      <c r="R20" s="27"/>
      <c r="S20" s="27"/>
    </row>
    <row r="21" spans="1:19" x14ac:dyDescent="0.15">
      <c r="A21" s="27"/>
      <c r="B21" s="27"/>
      <c r="C21" s="27"/>
      <c r="D21" s="27"/>
      <c r="E21" s="27"/>
      <c r="F21" s="27"/>
      <c r="G21" s="27"/>
      <c r="H21" s="27"/>
      <c r="I21" s="27"/>
      <c r="J21" s="27"/>
      <c r="K21" s="27"/>
      <c r="L21" s="27"/>
      <c r="M21" s="27"/>
      <c r="N21" s="27"/>
      <c r="O21" s="27"/>
      <c r="P21" s="27"/>
      <c r="Q21" s="27"/>
      <c r="R21" s="27"/>
      <c r="S21" s="27"/>
    </row>
    <row r="22" spans="1:19" x14ac:dyDescent="0.15">
      <c r="A22" s="27"/>
      <c r="B22" s="27"/>
      <c r="C22" s="27"/>
      <c r="D22" s="27"/>
      <c r="E22" s="27"/>
      <c r="F22" s="27"/>
      <c r="G22" s="27"/>
      <c r="H22" s="27"/>
      <c r="I22" s="27"/>
      <c r="J22" s="27"/>
      <c r="K22" s="27"/>
      <c r="L22" s="27"/>
      <c r="M22" s="27"/>
      <c r="N22" s="27"/>
      <c r="O22" s="27"/>
      <c r="P22" s="27"/>
      <c r="Q22" s="27"/>
      <c r="R22" s="27"/>
      <c r="S22" s="27"/>
    </row>
    <row r="23" spans="1:19" x14ac:dyDescent="0.15">
      <c r="A23" s="27"/>
      <c r="B23" s="27"/>
      <c r="C23" s="27"/>
      <c r="D23" s="27"/>
      <c r="E23" s="27"/>
      <c r="F23" s="27"/>
      <c r="G23" s="27"/>
      <c r="H23" s="27"/>
      <c r="I23" s="27"/>
      <c r="J23" s="27"/>
      <c r="K23" s="27"/>
      <c r="L23" s="27"/>
      <c r="M23" s="27"/>
      <c r="N23" s="27"/>
      <c r="O23" s="27"/>
      <c r="P23" s="27"/>
      <c r="Q23" s="27"/>
      <c r="R23" s="27"/>
      <c r="S23" s="27"/>
    </row>
    <row r="24" spans="1:19" x14ac:dyDescent="0.15">
      <c r="A24" s="27"/>
      <c r="B24" s="27"/>
      <c r="C24" s="27"/>
      <c r="D24" s="27"/>
      <c r="E24" s="27"/>
      <c r="F24" s="27"/>
      <c r="G24" s="27"/>
      <c r="H24" s="27"/>
      <c r="I24" s="27"/>
      <c r="J24" s="27"/>
      <c r="K24" s="27"/>
      <c r="L24" s="27"/>
      <c r="M24" s="27"/>
      <c r="N24" s="27"/>
      <c r="O24" s="27"/>
      <c r="P24" s="27"/>
      <c r="Q24" s="27"/>
      <c r="R24" s="27"/>
      <c r="S24" s="27"/>
    </row>
    <row r="25" spans="1:19" x14ac:dyDescent="0.15">
      <c r="A25" s="27"/>
      <c r="B25" s="27"/>
      <c r="C25" s="27"/>
      <c r="D25" s="27"/>
      <c r="E25" s="27"/>
      <c r="F25" s="27"/>
      <c r="G25" s="27"/>
      <c r="H25" s="27"/>
      <c r="I25" s="27"/>
      <c r="J25" s="27"/>
      <c r="K25" s="27"/>
      <c r="L25" s="27"/>
      <c r="M25" s="27"/>
      <c r="N25" s="27"/>
      <c r="O25" s="27"/>
      <c r="P25" s="27"/>
      <c r="Q25" s="27"/>
      <c r="R25" s="27"/>
      <c r="S25" s="27"/>
    </row>
    <row r="26" spans="1:19" x14ac:dyDescent="0.15">
      <c r="A26" s="27"/>
      <c r="B26" s="27"/>
      <c r="C26" s="27"/>
      <c r="D26" s="27"/>
      <c r="E26" s="27"/>
      <c r="F26" s="27"/>
      <c r="G26" s="27"/>
      <c r="H26" s="27"/>
      <c r="I26" s="27"/>
      <c r="J26" s="27"/>
      <c r="K26" s="27"/>
      <c r="L26" s="27"/>
      <c r="M26" s="27"/>
      <c r="N26" s="27"/>
      <c r="O26" s="27"/>
      <c r="P26" s="27"/>
      <c r="Q26" s="27"/>
      <c r="R26" s="27"/>
      <c r="S26" s="27"/>
    </row>
    <row r="27" spans="1:19" x14ac:dyDescent="0.15">
      <c r="A27" s="27"/>
      <c r="B27" s="27"/>
      <c r="C27" s="27"/>
      <c r="D27" s="27"/>
      <c r="E27" s="27"/>
      <c r="F27" s="27"/>
      <c r="G27" s="27"/>
      <c r="H27" s="27"/>
      <c r="I27" s="27"/>
      <c r="J27" s="27"/>
      <c r="K27" s="27"/>
      <c r="L27" s="27"/>
      <c r="M27" s="27"/>
      <c r="N27" s="27"/>
      <c r="O27" s="27"/>
      <c r="P27" s="27"/>
      <c r="Q27" s="27"/>
      <c r="R27" s="27"/>
      <c r="S27" s="27"/>
    </row>
    <row r="28" spans="1:19" x14ac:dyDescent="0.15">
      <c r="A28" s="27"/>
      <c r="B28" s="27"/>
      <c r="C28" s="27"/>
      <c r="D28" s="27"/>
      <c r="E28" s="27"/>
      <c r="F28" s="27"/>
      <c r="G28" s="27"/>
      <c r="H28" s="27"/>
      <c r="I28" s="27"/>
      <c r="J28" s="27"/>
      <c r="K28" s="27"/>
      <c r="L28" s="27"/>
      <c r="M28" s="27"/>
      <c r="N28" s="27"/>
      <c r="O28" s="27"/>
      <c r="P28" s="27"/>
      <c r="Q28" s="27"/>
      <c r="R28" s="27"/>
      <c r="S28" s="27"/>
    </row>
    <row r="29" spans="1:19" x14ac:dyDescent="0.15">
      <c r="A29" s="27"/>
      <c r="B29" s="27"/>
      <c r="C29" s="27"/>
      <c r="D29" s="27"/>
      <c r="E29" s="27"/>
      <c r="F29" s="27"/>
      <c r="G29" s="27"/>
      <c r="H29" s="27"/>
      <c r="I29" s="27"/>
      <c r="J29" s="27"/>
      <c r="K29" s="27"/>
      <c r="L29" s="27"/>
      <c r="M29" s="27"/>
      <c r="N29" s="27"/>
      <c r="O29" s="27"/>
      <c r="P29" s="27"/>
      <c r="Q29" s="27"/>
      <c r="R29" s="27"/>
      <c r="S29" s="27"/>
    </row>
    <row r="30" spans="1:19" x14ac:dyDescent="0.15">
      <c r="A30" s="27"/>
      <c r="B30" s="27"/>
      <c r="C30" s="27"/>
      <c r="D30" s="27"/>
      <c r="E30" s="27"/>
      <c r="F30" s="27"/>
      <c r="G30" s="27"/>
      <c r="H30" s="27"/>
      <c r="I30" s="27"/>
      <c r="J30" s="27"/>
      <c r="K30" s="27"/>
      <c r="L30" s="27"/>
      <c r="M30" s="27"/>
      <c r="N30" s="27"/>
      <c r="O30" s="27"/>
      <c r="P30" s="27"/>
      <c r="Q30" s="27"/>
      <c r="R30" s="27"/>
      <c r="S30" s="27"/>
    </row>
    <row r="31" spans="1:19" x14ac:dyDescent="0.15">
      <c r="A31" s="27"/>
      <c r="B31" s="27"/>
      <c r="C31" s="27"/>
      <c r="D31" s="27"/>
      <c r="E31" s="27"/>
      <c r="F31" s="27"/>
      <c r="G31" s="27"/>
      <c r="H31" s="27"/>
      <c r="I31" s="27"/>
      <c r="J31" s="27"/>
      <c r="K31" s="27"/>
      <c r="L31" s="27"/>
      <c r="M31" s="27"/>
      <c r="N31" s="27"/>
      <c r="O31" s="27"/>
      <c r="P31" s="27"/>
      <c r="Q31" s="27"/>
      <c r="R31" s="27"/>
      <c r="S31" s="27"/>
    </row>
    <row r="32" spans="1:19" ht="18" x14ac:dyDescent="0.2">
      <c r="A32" s="26" t="s">
        <v>85</v>
      </c>
      <c r="B32" s="27"/>
      <c r="C32" s="27"/>
      <c r="D32" s="27"/>
      <c r="E32" s="27"/>
      <c r="F32" s="27"/>
      <c r="G32" s="26" t="s">
        <v>124</v>
      </c>
      <c r="H32" s="27"/>
      <c r="I32" s="27"/>
      <c r="J32" s="27"/>
      <c r="K32" s="27"/>
      <c r="L32" s="27"/>
      <c r="M32" s="26" t="s">
        <v>123</v>
      </c>
      <c r="N32" s="27"/>
      <c r="O32" s="27"/>
      <c r="P32" s="27"/>
      <c r="Q32" s="27"/>
      <c r="R32" s="27"/>
      <c r="S32" s="27"/>
    </row>
    <row r="33" spans="1:19" x14ac:dyDescent="0.15">
      <c r="A33" s="27"/>
      <c r="B33" s="27"/>
      <c r="C33" s="27"/>
      <c r="D33" s="27"/>
      <c r="E33" s="27"/>
      <c r="F33" s="27"/>
      <c r="G33" s="27"/>
      <c r="H33" s="27"/>
      <c r="I33" s="27"/>
      <c r="J33" s="27"/>
      <c r="K33" s="27"/>
      <c r="L33" s="27"/>
      <c r="M33" s="27"/>
      <c r="N33" s="27"/>
      <c r="O33" s="27"/>
      <c r="P33" s="27"/>
      <c r="Q33" s="27"/>
      <c r="R33" s="27"/>
      <c r="S33" s="27"/>
    </row>
    <row r="34" spans="1:19" x14ac:dyDescent="0.15">
      <c r="A34" s="27"/>
      <c r="B34" s="27"/>
      <c r="C34" s="27"/>
      <c r="D34" s="27"/>
      <c r="E34" s="27"/>
      <c r="F34" s="27"/>
      <c r="G34" s="27"/>
      <c r="H34" s="27"/>
      <c r="I34" s="27"/>
      <c r="J34" s="27"/>
      <c r="K34" s="27"/>
      <c r="L34" s="27"/>
      <c r="M34" s="27"/>
      <c r="N34" s="27"/>
      <c r="O34" s="27"/>
      <c r="P34" s="27"/>
      <c r="Q34" s="27"/>
      <c r="R34" s="27"/>
      <c r="S34" s="27"/>
    </row>
    <row r="35" spans="1:19" x14ac:dyDescent="0.15">
      <c r="A35" s="27"/>
      <c r="B35" s="27"/>
      <c r="C35" s="27"/>
      <c r="D35" s="27"/>
      <c r="E35" s="27"/>
      <c r="F35" s="27"/>
      <c r="G35" s="27"/>
      <c r="H35" s="27"/>
      <c r="I35" s="27"/>
      <c r="J35" s="27"/>
      <c r="K35" s="27"/>
      <c r="L35" s="27"/>
      <c r="M35" s="27"/>
      <c r="N35" s="27"/>
      <c r="O35" s="27"/>
      <c r="P35" s="27"/>
      <c r="Q35" s="27"/>
      <c r="R35" s="27"/>
      <c r="S35" s="27"/>
    </row>
    <row r="36" spans="1:19" x14ac:dyDescent="0.15">
      <c r="A36" s="27"/>
      <c r="B36" s="27"/>
      <c r="C36" s="27"/>
      <c r="D36" s="27"/>
      <c r="E36" s="27"/>
      <c r="F36" s="27"/>
      <c r="G36" s="27"/>
      <c r="H36" s="27"/>
      <c r="I36" s="27"/>
      <c r="J36" s="27"/>
      <c r="K36" s="27"/>
      <c r="L36" s="27"/>
      <c r="M36" s="27"/>
      <c r="N36" s="27"/>
      <c r="O36" s="27"/>
      <c r="P36" s="27"/>
      <c r="Q36" s="27"/>
      <c r="R36" s="27"/>
      <c r="S36" s="27"/>
    </row>
    <row r="37" spans="1:19" x14ac:dyDescent="0.15">
      <c r="A37" s="27"/>
      <c r="B37" s="27"/>
      <c r="C37" s="27"/>
      <c r="D37" s="27"/>
      <c r="E37" s="27"/>
      <c r="F37" s="27"/>
      <c r="G37" s="27"/>
      <c r="H37" s="27"/>
      <c r="I37" s="27"/>
      <c r="J37" s="27"/>
      <c r="K37" s="27"/>
      <c r="L37" s="27"/>
      <c r="M37" s="27"/>
      <c r="N37" s="27"/>
      <c r="O37" s="27"/>
      <c r="P37" s="27"/>
      <c r="Q37" s="27"/>
      <c r="R37" s="27"/>
      <c r="S37" s="27"/>
    </row>
    <row r="38" spans="1:19" x14ac:dyDescent="0.15">
      <c r="A38" s="27"/>
      <c r="B38" s="27"/>
      <c r="C38" s="27"/>
      <c r="D38" s="27"/>
      <c r="E38" s="27"/>
      <c r="F38" s="27"/>
      <c r="G38" s="27"/>
      <c r="H38" s="27"/>
      <c r="I38" s="27"/>
      <c r="J38" s="27"/>
      <c r="K38" s="27"/>
      <c r="L38" s="27"/>
      <c r="M38" s="27"/>
      <c r="N38" s="27"/>
      <c r="O38" s="27"/>
      <c r="P38" s="27"/>
      <c r="Q38" s="27"/>
      <c r="R38" s="27"/>
      <c r="S38" s="27"/>
    </row>
    <row r="39" spans="1:19" x14ac:dyDescent="0.15">
      <c r="A39" s="27"/>
      <c r="B39" s="27"/>
      <c r="C39" s="27"/>
      <c r="D39" s="27"/>
      <c r="E39" s="27"/>
      <c r="F39" s="27"/>
      <c r="G39" s="27"/>
      <c r="H39" s="27"/>
      <c r="I39" s="27"/>
      <c r="J39" s="27"/>
      <c r="K39" s="27"/>
      <c r="L39" s="27"/>
      <c r="M39" s="27"/>
      <c r="N39" s="27"/>
      <c r="O39" s="27"/>
      <c r="P39" s="27"/>
      <c r="Q39" s="27"/>
      <c r="R39" s="27"/>
      <c r="S39" s="27"/>
    </row>
    <row r="40" spans="1:19" x14ac:dyDescent="0.15">
      <c r="A40" s="27"/>
      <c r="B40" s="27"/>
      <c r="C40" s="27"/>
      <c r="D40" s="27"/>
      <c r="E40" s="27"/>
      <c r="F40" s="27"/>
      <c r="G40" s="27"/>
      <c r="H40" s="27"/>
      <c r="I40" s="27"/>
      <c r="J40" s="27"/>
      <c r="K40" s="27"/>
      <c r="L40" s="27"/>
      <c r="M40" s="27"/>
      <c r="N40" s="27"/>
      <c r="O40" s="27"/>
      <c r="P40" s="27"/>
      <c r="Q40" s="27"/>
      <c r="R40" s="27"/>
      <c r="S40" s="27"/>
    </row>
    <row r="41" spans="1:19" x14ac:dyDescent="0.15">
      <c r="A41" s="27"/>
      <c r="B41" s="27"/>
      <c r="C41" s="27"/>
      <c r="D41" s="27"/>
      <c r="E41" s="27"/>
      <c r="F41" s="27"/>
      <c r="G41" s="27"/>
      <c r="H41" s="27"/>
      <c r="I41" s="27"/>
      <c r="J41" s="27"/>
      <c r="K41" s="27"/>
      <c r="L41" s="27"/>
      <c r="M41" s="27"/>
      <c r="N41" s="27"/>
      <c r="O41" s="27"/>
      <c r="P41" s="27"/>
      <c r="Q41" s="27"/>
      <c r="R41" s="27"/>
      <c r="S41" s="27"/>
    </row>
    <row r="42" spans="1:19" x14ac:dyDescent="0.15">
      <c r="A42" s="27"/>
      <c r="B42" s="27"/>
      <c r="C42" s="27"/>
      <c r="D42" s="27"/>
      <c r="E42" s="27"/>
      <c r="F42" s="27"/>
      <c r="G42" s="27"/>
      <c r="H42" s="27"/>
      <c r="I42" s="27"/>
      <c r="J42" s="27"/>
      <c r="K42" s="27"/>
      <c r="L42" s="27"/>
      <c r="M42" s="27"/>
      <c r="N42" s="27"/>
      <c r="O42" s="27"/>
      <c r="P42" s="27"/>
      <c r="Q42" s="27"/>
      <c r="R42" s="27"/>
      <c r="S42" s="27"/>
    </row>
    <row r="43" spans="1:19" x14ac:dyDescent="0.15">
      <c r="A43" s="27"/>
      <c r="B43" s="27"/>
      <c r="C43" s="27"/>
      <c r="D43" s="27"/>
      <c r="E43" s="27"/>
      <c r="F43" s="27"/>
      <c r="G43" s="27"/>
      <c r="H43" s="27"/>
      <c r="I43" s="27"/>
      <c r="J43" s="27"/>
      <c r="K43" s="27"/>
      <c r="L43" s="27"/>
      <c r="M43" s="27"/>
      <c r="N43" s="27"/>
      <c r="O43" s="27"/>
      <c r="P43" s="27"/>
      <c r="Q43" s="27"/>
      <c r="R43" s="27"/>
      <c r="S43" s="27"/>
    </row>
    <row r="44" spans="1:19" x14ac:dyDescent="0.15">
      <c r="A44" s="27"/>
      <c r="B44" s="27"/>
      <c r="C44" s="27"/>
      <c r="D44" s="27"/>
      <c r="E44" s="27"/>
      <c r="F44" s="27"/>
      <c r="G44" s="27"/>
      <c r="H44" s="27"/>
      <c r="I44" s="27"/>
      <c r="J44" s="27"/>
      <c r="K44" s="27"/>
      <c r="L44" s="27"/>
      <c r="M44" s="27"/>
      <c r="N44" s="27"/>
      <c r="O44" s="27"/>
      <c r="P44" s="27"/>
      <c r="Q44" s="27"/>
      <c r="R44" s="27"/>
      <c r="S44" s="27"/>
    </row>
    <row r="45" spans="1:19" x14ac:dyDescent="0.15">
      <c r="A45" s="27"/>
      <c r="B45" s="27"/>
      <c r="C45" s="27"/>
      <c r="D45" s="27"/>
      <c r="E45" s="27"/>
      <c r="F45" s="27"/>
      <c r="G45" s="27"/>
      <c r="H45" s="27"/>
      <c r="I45" s="27"/>
      <c r="J45" s="27"/>
      <c r="K45" s="27"/>
      <c r="L45" s="27"/>
      <c r="M45" s="27"/>
      <c r="N45" s="27"/>
      <c r="O45" s="27"/>
      <c r="P45" s="27"/>
      <c r="Q45" s="27"/>
      <c r="R45" s="27"/>
      <c r="S45" s="27"/>
    </row>
    <row r="46" spans="1:19" x14ac:dyDescent="0.15">
      <c r="A46" s="27"/>
      <c r="B46" s="27"/>
      <c r="C46" s="27"/>
      <c r="D46" s="27"/>
      <c r="E46" s="27"/>
      <c r="F46" s="27"/>
      <c r="G46" s="27"/>
      <c r="H46" s="27"/>
      <c r="I46" s="27"/>
      <c r="J46" s="27"/>
      <c r="K46" s="27"/>
      <c r="L46" s="27"/>
      <c r="M46" s="27"/>
      <c r="N46" s="27"/>
      <c r="O46" s="27"/>
      <c r="P46" s="27"/>
      <c r="Q46" s="27"/>
      <c r="R46" s="27"/>
      <c r="S46" s="27"/>
    </row>
    <row r="47" spans="1:19" x14ac:dyDescent="0.15">
      <c r="A47" s="27"/>
      <c r="B47" s="27"/>
      <c r="C47" s="27"/>
      <c r="D47" s="27"/>
      <c r="E47" s="27"/>
      <c r="F47" s="27"/>
      <c r="G47" s="27"/>
      <c r="H47" s="27"/>
      <c r="I47" s="27"/>
      <c r="J47" s="27"/>
      <c r="K47" s="27"/>
      <c r="L47" s="27"/>
      <c r="M47" s="27"/>
      <c r="N47" s="27"/>
      <c r="O47" s="27"/>
      <c r="P47" s="27"/>
      <c r="Q47" s="27"/>
      <c r="R47" s="27"/>
      <c r="S47" s="27"/>
    </row>
    <row r="48" spans="1:19" x14ac:dyDescent="0.15">
      <c r="A48" s="27"/>
      <c r="B48" s="27"/>
      <c r="C48" s="27"/>
      <c r="D48" s="27"/>
      <c r="E48" s="27"/>
      <c r="F48" s="27"/>
      <c r="G48" s="27"/>
      <c r="H48" s="27"/>
      <c r="I48" s="27"/>
      <c r="J48" s="27"/>
      <c r="K48" s="27"/>
      <c r="L48" s="27"/>
      <c r="M48" s="27"/>
      <c r="N48" s="27"/>
      <c r="O48" s="27"/>
      <c r="P48" s="27"/>
      <c r="Q48" s="27"/>
      <c r="R48" s="27"/>
      <c r="S48" s="27"/>
    </row>
    <row r="49" spans="1:19" x14ac:dyDescent="0.15">
      <c r="A49" s="27"/>
      <c r="B49" s="27"/>
      <c r="C49" s="27"/>
      <c r="D49" s="27"/>
      <c r="E49" s="27"/>
      <c r="F49" s="27"/>
      <c r="G49" s="27"/>
      <c r="H49" s="27"/>
      <c r="I49" s="27"/>
      <c r="J49" s="27"/>
      <c r="K49" s="27"/>
      <c r="L49" s="27"/>
      <c r="M49" s="27"/>
      <c r="N49" s="27"/>
      <c r="O49" s="27"/>
      <c r="P49" s="27"/>
      <c r="Q49" s="27"/>
      <c r="R49" s="27"/>
      <c r="S49" s="27"/>
    </row>
    <row r="50" spans="1:19" x14ac:dyDescent="0.15">
      <c r="A50" s="27"/>
      <c r="B50" s="27"/>
      <c r="C50" s="27"/>
      <c r="D50" s="27"/>
      <c r="E50" s="27"/>
      <c r="F50" s="27"/>
      <c r="G50" s="27"/>
      <c r="H50" s="27"/>
      <c r="I50" s="27"/>
      <c r="J50" s="27"/>
      <c r="K50" s="27"/>
      <c r="L50" s="27"/>
      <c r="M50" s="27"/>
      <c r="N50" s="27"/>
      <c r="O50" s="27"/>
      <c r="P50" s="27"/>
      <c r="Q50" s="27"/>
      <c r="R50" s="27"/>
      <c r="S50" s="27"/>
    </row>
    <row r="51" spans="1:19" x14ac:dyDescent="0.15">
      <c r="A51" s="27"/>
      <c r="B51" s="27"/>
      <c r="C51" s="27"/>
      <c r="D51" s="27"/>
      <c r="E51" s="27"/>
      <c r="F51" s="27"/>
      <c r="G51" s="27"/>
      <c r="H51" s="27"/>
      <c r="I51" s="27"/>
      <c r="J51" s="27"/>
      <c r="K51" s="27"/>
      <c r="L51" s="27"/>
      <c r="M51" s="27"/>
      <c r="N51" s="27"/>
      <c r="O51" s="27"/>
      <c r="P51" s="27"/>
      <c r="Q51" s="27"/>
      <c r="R51" s="27"/>
      <c r="S51" s="27"/>
    </row>
    <row r="52" spans="1:19" ht="18" x14ac:dyDescent="0.2">
      <c r="A52" s="41" t="s">
        <v>119</v>
      </c>
      <c r="B52" s="42"/>
      <c r="C52" s="42"/>
      <c r="D52" s="42"/>
      <c r="E52" s="42"/>
      <c r="F52" s="42"/>
      <c r="G52" s="42"/>
      <c r="H52" s="42"/>
      <c r="I52" s="42"/>
      <c r="J52" s="42"/>
      <c r="K52" s="42"/>
      <c r="L52" s="42"/>
      <c r="M52" s="42"/>
      <c r="N52" s="42"/>
      <c r="O52" s="42"/>
      <c r="P52" s="42"/>
      <c r="Q52" s="42"/>
      <c r="R52" s="42"/>
      <c r="S52" s="42"/>
    </row>
    <row r="53" spans="1:19" ht="18" x14ac:dyDescent="0.2">
      <c r="A53" s="28" t="s">
        <v>122</v>
      </c>
      <c r="B53" s="29"/>
      <c r="C53" s="29"/>
      <c r="D53" s="29"/>
      <c r="E53" s="29"/>
      <c r="F53" s="29"/>
      <c r="G53" s="28" t="s">
        <v>125</v>
      </c>
      <c r="H53" s="29"/>
      <c r="I53" s="29"/>
      <c r="J53" s="29"/>
      <c r="K53" s="29"/>
      <c r="L53" s="29"/>
      <c r="M53" s="28" t="s">
        <v>114</v>
      </c>
      <c r="N53" s="29"/>
      <c r="O53" s="29"/>
      <c r="P53" s="29"/>
      <c r="Q53" s="29"/>
      <c r="R53" s="29"/>
      <c r="S53" s="29"/>
    </row>
    <row r="54" spans="1:19" x14ac:dyDescent="0.15">
      <c r="A54" s="29"/>
      <c r="B54" s="29"/>
      <c r="C54" s="29"/>
      <c r="D54" s="29"/>
      <c r="E54" s="29"/>
      <c r="F54" s="29"/>
      <c r="G54" s="29"/>
      <c r="H54" s="29"/>
      <c r="I54" s="29"/>
      <c r="J54" s="29"/>
      <c r="K54" s="29"/>
      <c r="L54" s="29"/>
      <c r="M54" s="29"/>
      <c r="N54" s="29"/>
      <c r="O54" s="29"/>
      <c r="P54" s="29"/>
      <c r="Q54" s="29"/>
      <c r="R54" s="29"/>
      <c r="S54" s="29"/>
    </row>
    <row r="55" spans="1:19" x14ac:dyDescent="0.15">
      <c r="A55" s="29"/>
      <c r="B55" s="29"/>
      <c r="C55" s="29"/>
      <c r="D55" s="29"/>
      <c r="E55" s="29"/>
      <c r="F55" s="29"/>
      <c r="G55" s="29"/>
      <c r="H55" s="29"/>
      <c r="I55" s="29"/>
      <c r="J55" s="29"/>
      <c r="K55" s="29"/>
      <c r="L55" s="29"/>
      <c r="M55" s="29"/>
      <c r="N55" s="29"/>
      <c r="O55" s="29"/>
      <c r="P55" s="29"/>
      <c r="Q55" s="29"/>
      <c r="R55" s="29"/>
      <c r="S55" s="29"/>
    </row>
    <row r="56" spans="1:19" x14ac:dyDescent="0.15">
      <c r="A56" s="29"/>
      <c r="B56" s="29"/>
      <c r="C56" s="29"/>
      <c r="D56" s="29"/>
      <c r="E56" s="29"/>
      <c r="F56" s="29"/>
      <c r="G56" s="29"/>
      <c r="H56" s="29"/>
      <c r="I56" s="29"/>
      <c r="J56" s="29"/>
      <c r="K56" s="29"/>
      <c r="L56" s="29"/>
      <c r="M56" s="29"/>
      <c r="N56" s="29"/>
      <c r="O56" s="29"/>
      <c r="P56" s="29"/>
      <c r="Q56" s="29"/>
      <c r="R56" s="29"/>
      <c r="S56" s="29"/>
    </row>
    <row r="57" spans="1:19" x14ac:dyDescent="0.15">
      <c r="A57" s="29"/>
      <c r="B57" s="29"/>
      <c r="C57" s="29"/>
      <c r="D57" s="29"/>
      <c r="E57" s="29"/>
      <c r="F57" s="29"/>
      <c r="G57" s="29"/>
      <c r="H57" s="29"/>
      <c r="I57" s="29"/>
      <c r="J57" s="29"/>
      <c r="K57" s="29"/>
      <c r="L57" s="29"/>
      <c r="M57" s="29"/>
      <c r="N57" s="29"/>
      <c r="O57" s="29"/>
      <c r="P57" s="29"/>
      <c r="Q57" s="29"/>
      <c r="R57" s="29"/>
      <c r="S57" s="29"/>
    </row>
    <row r="58" spans="1:19" x14ac:dyDescent="0.15">
      <c r="A58" s="29"/>
      <c r="B58" s="29"/>
      <c r="C58" s="29"/>
      <c r="D58" s="29"/>
      <c r="E58" s="29"/>
      <c r="F58" s="29"/>
      <c r="G58" s="29"/>
      <c r="H58" s="29"/>
      <c r="I58" s="29"/>
      <c r="J58" s="29"/>
      <c r="K58" s="29"/>
      <c r="L58" s="29"/>
      <c r="M58" s="29"/>
      <c r="N58" s="29"/>
      <c r="O58" s="29"/>
      <c r="P58" s="29"/>
      <c r="Q58" s="29"/>
      <c r="R58" s="29"/>
      <c r="S58" s="29"/>
    </row>
    <row r="59" spans="1:19" x14ac:dyDescent="0.15">
      <c r="A59" s="29"/>
      <c r="B59" s="29"/>
      <c r="C59" s="29"/>
      <c r="D59" s="29"/>
      <c r="E59" s="29"/>
      <c r="F59" s="29"/>
      <c r="G59" s="29"/>
      <c r="H59" s="29"/>
      <c r="I59" s="29"/>
      <c r="J59" s="29"/>
      <c r="K59" s="29"/>
      <c r="L59" s="29"/>
      <c r="M59" s="29"/>
      <c r="N59" s="29"/>
      <c r="O59" s="29"/>
      <c r="P59" s="29"/>
      <c r="Q59" s="29"/>
      <c r="R59" s="29"/>
      <c r="S59" s="29"/>
    </row>
    <row r="60" spans="1:19" x14ac:dyDescent="0.15">
      <c r="A60" s="29"/>
      <c r="B60" s="29"/>
      <c r="C60" s="29"/>
      <c r="D60" s="29"/>
      <c r="E60" s="29"/>
      <c r="F60" s="29"/>
      <c r="G60" s="29"/>
      <c r="H60" s="29"/>
      <c r="I60" s="29"/>
      <c r="J60" s="29"/>
      <c r="K60" s="29"/>
      <c r="L60" s="29"/>
      <c r="M60" s="29"/>
      <c r="N60" s="29"/>
      <c r="O60" s="29"/>
      <c r="P60" s="29"/>
      <c r="Q60" s="29"/>
      <c r="R60" s="29"/>
      <c r="S60" s="29"/>
    </row>
    <row r="61" spans="1:19" x14ac:dyDescent="0.15">
      <c r="A61" s="29"/>
      <c r="B61" s="29"/>
      <c r="C61" s="29"/>
      <c r="D61" s="29"/>
      <c r="E61" s="29"/>
      <c r="F61" s="29"/>
      <c r="G61" s="29"/>
      <c r="H61" s="29"/>
      <c r="I61" s="29"/>
      <c r="J61" s="29"/>
      <c r="K61" s="29"/>
      <c r="L61" s="29"/>
      <c r="M61" s="29"/>
      <c r="N61" s="29"/>
      <c r="O61" s="29"/>
      <c r="P61" s="29"/>
      <c r="Q61" s="29"/>
      <c r="R61" s="29"/>
      <c r="S61" s="29"/>
    </row>
    <row r="62" spans="1:19" x14ac:dyDescent="0.15">
      <c r="A62" s="29"/>
      <c r="B62" s="29"/>
      <c r="C62" s="29"/>
      <c r="D62" s="29"/>
      <c r="E62" s="29"/>
      <c r="F62" s="29"/>
      <c r="G62" s="29"/>
      <c r="H62" s="29"/>
      <c r="I62" s="29"/>
      <c r="J62" s="29"/>
      <c r="K62" s="29"/>
      <c r="L62" s="29"/>
      <c r="M62" s="29"/>
      <c r="N62" s="29"/>
      <c r="O62" s="29"/>
      <c r="P62" s="29"/>
      <c r="Q62" s="29"/>
      <c r="R62" s="29"/>
      <c r="S62" s="29"/>
    </row>
    <row r="63" spans="1:19" x14ac:dyDescent="0.15">
      <c r="A63" s="29"/>
      <c r="B63" s="29"/>
      <c r="C63" s="29"/>
      <c r="D63" s="29"/>
      <c r="E63" s="29"/>
      <c r="F63" s="29"/>
      <c r="G63" s="29"/>
      <c r="H63" s="29"/>
      <c r="I63" s="29"/>
      <c r="J63" s="29"/>
      <c r="K63" s="29"/>
      <c r="L63" s="29"/>
      <c r="M63" s="29"/>
      <c r="N63" s="29"/>
      <c r="O63" s="29"/>
      <c r="P63" s="29"/>
      <c r="Q63" s="29"/>
      <c r="R63" s="29"/>
      <c r="S63" s="29"/>
    </row>
    <row r="64" spans="1:19" x14ac:dyDescent="0.15">
      <c r="A64" s="29"/>
      <c r="B64" s="29"/>
      <c r="C64" s="29"/>
      <c r="D64" s="29"/>
      <c r="E64" s="29"/>
      <c r="F64" s="29"/>
      <c r="G64" s="29"/>
      <c r="H64" s="29"/>
      <c r="I64" s="29"/>
      <c r="J64" s="29"/>
      <c r="K64" s="29"/>
      <c r="L64" s="29"/>
      <c r="M64" s="29"/>
      <c r="N64" s="29"/>
      <c r="O64" s="29"/>
      <c r="P64" s="29"/>
      <c r="Q64" s="29"/>
      <c r="R64" s="29"/>
      <c r="S64" s="29"/>
    </row>
    <row r="65" spans="1:19" x14ac:dyDescent="0.15">
      <c r="A65" s="29"/>
      <c r="B65" s="29"/>
      <c r="C65" s="29"/>
      <c r="D65" s="29"/>
      <c r="E65" s="29"/>
      <c r="F65" s="29"/>
      <c r="G65" s="29"/>
      <c r="H65" s="29"/>
      <c r="I65" s="29"/>
      <c r="J65" s="29"/>
      <c r="K65" s="29"/>
      <c r="L65" s="29"/>
      <c r="M65" s="29"/>
      <c r="N65" s="29"/>
      <c r="O65" s="29"/>
      <c r="P65" s="29"/>
      <c r="Q65" s="29"/>
      <c r="R65" s="29"/>
      <c r="S65" s="29"/>
    </row>
    <row r="66" spans="1:19" x14ac:dyDescent="0.15">
      <c r="A66" s="29"/>
      <c r="B66" s="29"/>
      <c r="C66" s="29"/>
      <c r="D66" s="29"/>
      <c r="E66" s="29"/>
      <c r="F66" s="29"/>
      <c r="G66" s="29"/>
      <c r="H66" s="29"/>
      <c r="I66" s="29"/>
      <c r="J66" s="29"/>
      <c r="K66" s="29"/>
      <c r="L66" s="29"/>
      <c r="M66" s="29"/>
      <c r="N66" s="29"/>
      <c r="O66" s="29"/>
      <c r="P66" s="29"/>
      <c r="Q66" s="29"/>
      <c r="R66" s="29"/>
      <c r="S66" s="29"/>
    </row>
    <row r="67" spans="1:19" x14ac:dyDescent="0.15">
      <c r="A67" s="29"/>
      <c r="B67" s="29"/>
      <c r="C67" s="29"/>
      <c r="D67" s="29"/>
      <c r="E67" s="29"/>
      <c r="F67" s="29"/>
      <c r="G67" s="29"/>
      <c r="H67" s="29"/>
      <c r="I67" s="29"/>
      <c r="J67" s="29"/>
      <c r="K67" s="29"/>
      <c r="L67" s="29"/>
      <c r="M67" s="29"/>
      <c r="N67" s="29"/>
      <c r="O67" s="29"/>
      <c r="P67" s="29"/>
      <c r="Q67" s="29"/>
      <c r="R67" s="29"/>
      <c r="S67" s="29"/>
    </row>
    <row r="68" spans="1:19" x14ac:dyDescent="0.15">
      <c r="A68" s="29"/>
      <c r="B68" s="29"/>
      <c r="C68" s="29"/>
      <c r="D68" s="29"/>
      <c r="E68" s="29"/>
      <c r="F68" s="29"/>
      <c r="G68" s="29"/>
      <c r="H68" s="29"/>
      <c r="I68" s="29"/>
      <c r="J68" s="29"/>
      <c r="K68" s="29"/>
      <c r="L68" s="29"/>
      <c r="M68" s="29"/>
      <c r="N68" s="29"/>
      <c r="O68" s="29"/>
      <c r="P68" s="29"/>
      <c r="Q68" s="29"/>
      <c r="R68" s="29"/>
      <c r="S68" s="29"/>
    </row>
    <row r="69" spans="1:19" x14ac:dyDescent="0.15">
      <c r="A69" s="29"/>
      <c r="B69" s="29"/>
      <c r="C69" s="29"/>
      <c r="D69" s="29"/>
      <c r="E69" s="29"/>
      <c r="F69" s="29"/>
      <c r="G69" s="29"/>
      <c r="H69" s="29"/>
      <c r="I69" s="29"/>
      <c r="J69" s="29"/>
      <c r="K69" s="29"/>
      <c r="L69" s="29"/>
      <c r="M69" s="29"/>
      <c r="N69" s="29"/>
      <c r="O69" s="29"/>
      <c r="P69" s="29"/>
      <c r="Q69" s="29"/>
      <c r="R69" s="29"/>
      <c r="S69" s="29"/>
    </row>
    <row r="70" spans="1:19" x14ac:dyDescent="0.15">
      <c r="A70" s="29"/>
      <c r="B70" s="29"/>
      <c r="C70" s="29"/>
      <c r="D70" s="29"/>
      <c r="E70" s="29"/>
      <c r="F70" s="29"/>
      <c r="G70" s="29"/>
      <c r="H70" s="29"/>
      <c r="I70" s="29"/>
      <c r="J70" s="29"/>
      <c r="K70" s="29"/>
      <c r="L70" s="29"/>
      <c r="M70" s="29"/>
      <c r="N70" s="29"/>
      <c r="O70" s="29"/>
      <c r="P70" s="29"/>
      <c r="Q70" s="29"/>
      <c r="R70" s="29"/>
      <c r="S70" s="29"/>
    </row>
    <row r="71" spans="1:19" x14ac:dyDescent="0.15">
      <c r="A71" s="29"/>
      <c r="B71" s="29"/>
      <c r="C71" s="29"/>
      <c r="D71" s="29"/>
      <c r="E71" s="29"/>
      <c r="F71" s="29"/>
      <c r="G71" s="29"/>
      <c r="H71" s="29"/>
      <c r="I71" s="29"/>
      <c r="J71" s="29"/>
      <c r="K71" s="29"/>
      <c r="L71" s="29"/>
      <c r="M71" s="29"/>
      <c r="N71" s="29"/>
      <c r="O71" s="29"/>
      <c r="P71" s="29"/>
      <c r="Q71" s="29"/>
      <c r="R71" s="29"/>
      <c r="S71" s="29"/>
    </row>
    <row r="72" spans="1:19" x14ac:dyDescent="0.15">
      <c r="A72" s="29"/>
      <c r="B72" s="29"/>
      <c r="C72" s="29"/>
      <c r="D72" s="29"/>
      <c r="E72" s="29"/>
      <c r="F72" s="29"/>
      <c r="G72" s="29"/>
      <c r="H72" s="29"/>
      <c r="I72" s="29"/>
      <c r="J72" s="29"/>
      <c r="K72" s="29"/>
      <c r="L72" s="29"/>
      <c r="M72" s="29"/>
      <c r="N72" s="29"/>
      <c r="O72" s="29"/>
      <c r="P72" s="29"/>
      <c r="Q72" s="29"/>
      <c r="R72" s="29"/>
      <c r="S72" s="29"/>
    </row>
    <row r="73" spans="1:19" ht="18" x14ac:dyDescent="0.2">
      <c r="A73" s="28" t="s">
        <v>85</v>
      </c>
      <c r="B73" s="29"/>
      <c r="C73" s="29"/>
      <c r="D73" s="29"/>
      <c r="E73" s="29"/>
      <c r="F73" s="29"/>
      <c r="G73" s="28" t="s">
        <v>124</v>
      </c>
      <c r="H73" s="29"/>
      <c r="I73" s="29"/>
      <c r="J73" s="29"/>
      <c r="K73" s="29"/>
      <c r="L73" s="29"/>
      <c r="M73" s="28" t="s">
        <v>123</v>
      </c>
      <c r="N73" s="29"/>
      <c r="O73" s="29"/>
      <c r="P73" s="29"/>
      <c r="Q73" s="29"/>
      <c r="R73" s="29"/>
      <c r="S73" s="29"/>
    </row>
    <row r="74" spans="1:19" x14ac:dyDescent="0.15">
      <c r="A74" s="29"/>
      <c r="B74" s="29"/>
      <c r="C74" s="29"/>
      <c r="D74" s="29"/>
      <c r="E74" s="29"/>
      <c r="F74" s="29"/>
      <c r="G74" s="29"/>
      <c r="H74" s="29"/>
      <c r="I74" s="29"/>
      <c r="J74" s="29"/>
      <c r="K74" s="29"/>
      <c r="L74" s="29"/>
      <c r="M74" s="29"/>
      <c r="N74" s="29"/>
      <c r="O74" s="29"/>
      <c r="P74" s="29"/>
      <c r="Q74" s="29"/>
      <c r="R74" s="29"/>
      <c r="S74" s="29"/>
    </row>
    <row r="75" spans="1:19" x14ac:dyDescent="0.15">
      <c r="A75" s="29"/>
      <c r="B75" s="29"/>
      <c r="C75" s="29"/>
      <c r="D75" s="29"/>
      <c r="E75" s="29"/>
      <c r="F75" s="29"/>
      <c r="G75" s="29"/>
      <c r="H75" s="29"/>
      <c r="I75" s="29"/>
      <c r="J75" s="29"/>
      <c r="K75" s="29"/>
      <c r="L75" s="29"/>
      <c r="M75" s="29"/>
      <c r="N75" s="29"/>
      <c r="O75" s="29"/>
      <c r="P75" s="29"/>
      <c r="Q75" s="29"/>
      <c r="R75" s="29"/>
      <c r="S75" s="29"/>
    </row>
    <row r="76" spans="1:19" x14ac:dyDescent="0.15">
      <c r="A76" s="29"/>
      <c r="B76" s="29"/>
      <c r="C76" s="29"/>
      <c r="D76" s="29"/>
      <c r="E76" s="29"/>
      <c r="F76" s="29"/>
      <c r="G76" s="29"/>
      <c r="H76" s="29"/>
      <c r="I76" s="29"/>
      <c r="J76" s="29"/>
      <c r="K76" s="29"/>
      <c r="L76" s="29"/>
      <c r="M76" s="29"/>
      <c r="N76" s="29"/>
      <c r="O76" s="29"/>
      <c r="P76" s="29"/>
      <c r="Q76" s="29"/>
      <c r="R76" s="29"/>
      <c r="S76" s="29"/>
    </row>
    <row r="77" spans="1:19" x14ac:dyDescent="0.15">
      <c r="A77" s="29"/>
      <c r="B77" s="29"/>
      <c r="C77" s="29"/>
      <c r="D77" s="29"/>
      <c r="E77" s="29"/>
      <c r="F77" s="29"/>
      <c r="G77" s="29"/>
      <c r="H77" s="29"/>
      <c r="I77" s="29"/>
      <c r="J77" s="29"/>
      <c r="K77" s="29"/>
      <c r="L77" s="29"/>
      <c r="M77" s="29"/>
      <c r="N77" s="29"/>
      <c r="O77" s="29"/>
      <c r="P77" s="29"/>
      <c r="Q77" s="29"/>
      <c r="R77" s="29"/>
      <c r="S77" s="29"/>
    </row>
    <row r="78" spans="1:19" x14ac:dyDescent="0.15">
      <c r="A78" s="29"/>
      <c r="B78" s="29"/>
      <c r="C78" s="29"/>
      <c r="D78" s="29"/>
      <c r="E78" s="29"/>
      <c r="F78" s="29"/>
      <c r="G78" s="29"/>
      <c r="H78" s="29"/>
      <c r="I78" s="29"/>
      <c r="J78" s="29"/>
      <c r="K78" s="29"/>
      <c r="L78" s="29"/>
      <c r="M78" s="29"/>
      <c r="N78" s="29"/>
      <c r="O78" s="29"/>
      <c r="P78" s="29"/>
      <c r="Q78" s="29"/>
      <c r="R78" s="29"/>
      <c r="S78" s="29"/>
    </row>
    <row r="79" spans="1:19" x14ac:dyDescent="0.15">
      <c r="A79" s="29"/>
      <c r="B79" s="29"/>
      <c r="C79" s="29"/>
      <c r="D79" s="29"/>
      <c r="E79" s="29"/>
      <c r="F79" s="29"/>
      <c r="G79" s="29"/>
      <c r="H79" s="29"/>
      <c r="I79" s="29"/>
      <c r="J79" s="29"/>
      <c r="K79" s="29"/>
      <c r="L79" s="29"/>
      <c r="M79" s="29"/>
      <c r="N79" s="29"/>
      <c r="O79" s="29"/>
      <c r="P79" s="29"/>
      <c r="Q79" s="29"/>
      <c r="R79" s="29"/>
      <c r="S79" s="29"/>
    </row>
    <row r="80" spans="1:19" x14ac:dyDescent="0.15">
      <c r="A80" s="29"/>
      <c r="B80" s="29"/>
      <c r="C80" s="29"/>
      <c r="D80" s="29"/>
      <c r="E80" s="29"/>
      <c r="F80" s="29"/>
      <c r="G80" s="29"/>
      <c r="H80" s="29"/>
      <c r="I80" s="29"/>
      <c r="J80" s="29"/>
      <c r="K80" s="29"/>
      <c r="L80" s="29"/>
      <c r="M80" s="29"/>
      <c r="N80" s="29"/>
      <c r="O80" s="29"/>
      <c r="P80" s="29"/>
      <c r="Q80" s="29"/>
      <c r="R80" s="29"/>
      <c r="S80" s="29"/>
    </row>
    <row r="81" spans="1:19" x14ac:dyDescent="0.15">
      <c r="A81" s="29"/>
      <c r="B81" s="29"/>
      <c r="C81" s="29"/>
      <c r="D81" s="29"/>
      <c r="E81" s="29"/>
      <c r="F81" s="29"/>
      <c r="G81" s="29"/>
      <c r="H81" s="29"/>
      <c r="I81" s="29"/>
      <c r="J81" s="29"/>
      <c r="K81" s="29"/>
      <c r="L81" s="29"/>
      <c r="M81" s="29"/>
      <c r="N81" s="29"/>
      <c r="O81" s="29"/>
      <c r="P81" s="29"/>
      <c r="Q81" s="29"/>
      <c r="R81" s="29"/>
      <c r="S81" s="29"/>
    </row>
    <row r="82" spans="1:19" x14ac:dyDescent="0.15">
      <c r="A82" s="29"/>
      <c r="B82" s="29"/>
      <c r="C82" s="29"/>
      <c r="D82" s="29"/>
      <c r="E82" s="29"/>
      <c r="F82" s="29"/>
      <c r="G82" s="29"/>
      <c r="H82" s="29"/>
      <c r="I82" s="29"/>
      <c r="J82" s="29"/>
      <c r="K82" s="29"/>
      <c r="L82" s="29"/>
      <c r="M82" s="29"/>
      <c r="N82" s="29"/>
      <c r="O82" s="29"/>
      <c r="P82" s="29"/>
      <c r="Q82" s="29"/>
      <c r="R82" s="29"/>
      <c r="S82" s="29"/>
    </row>
    <row r="83" spans="1:19" x14ac:dyDescent="0.15">
      <c r="A83" s="29"/>
      <c r="B83" s="29"/>
      <c r="C83" s="29"/>
      <c r="D83" s="29"/>
      <c r="E83" s="29"/>
      <c r="F83" s="29"/>
      <c r="G83" s="29"/>
      <c r="H83" s="29"/>
      <c r="I83" s="29"/>
      <c r="J83" s="29"/>
      <c r="K83" s="29"/>
      <c r="L83" s="29"/>
      <c r="M83" s="29"/>
      <c r="N83" s="29"/>
      <c r="O83" s="29"/>
      <c r="P83" s="29"/>
      <c r="Q83" s="29"/>
      <c r="R83" s="29"/>
      <c r="S83" s="29"/>
    </row>
    <row r="84" spans="1:19" x14ac:dyDescent="0.15">
      <c r="A84" s="29"/>
      <c r="B84" s="29"/>
      <c r="C84" s="29"/>
      <c r="D84" s="29"/>
      <c r="E84" s="29"/>
      <c r="F84" s="29"/>
      <c r="G84" s="29"/>
      <c r="H84" s="29"/>
      <c r="I84" s="29"/>
      <c r="J84" s="29"/>
      <c r="K84" s="29"/>
      <c r="L84" s="29"/>
      <c r="M84" s="29"/>
      <c r="N84" s="29"/>
      <c r="O84" s="29"/>
      <c r="P84" s="29"/>
      <c r="Q84" s="29"/>
      <c r="R84" s="29"/>
      <c r="S84" s="29"/>
    </row>
    <row r="85" spans="1:19" x14ac:dyDescent="0.15">
      <c r="A85" s="29"/>
      <c r="B85" s="29"/>
      <c r="C85" s="29"/>
      <c r="D85" s="29"/>
      <c r="E85" s="29"/>
      <c r="F85" s="29"/>
      <c r="G85" s="29"/>
      <c r="H85" s="29"/>
      <c r="I85" s="29"/>
      <c r="J85" s="29"/>
      <c r="K85" s="29"/>
      <c r="L85" s="29"/>
      <c r="M85" s="29"/>
      <c r="N85" s="29"/>
      <c r="O85" s="29"/>
      <c r="P85" s="29"/>
      <c r="Q85" s="29"/>
      <c r="R85" s="29"/>
      <c r="S85" s="29"/>
    </row>
    <row r="86" spans="1:19" x14ac:dyDescent="0.15">
      <c r="A86" s="29"/>
      <c r="B86" s="29"/>
      <c r="C86" s="29"/>
      <c r="D86" s="29"/>
      <c r="E86" s="29"/>
      <c r="F86" s="29"/>
      <c r="G86" s="29"/>
      <c r="H86" s="29"/>
      <c r="I86" s="29"/>
      <c r="J86" s="29"/>
      <c r="K86" s="29"/>
      <c r="L86" s="29"/>
      <c r="M86" s="29"/>
      <c r="N86" s="29"/>
      <c r="O86" s="29"/>
      <c r="P86" s="29"/>
      <c r="Q86" s="29"/>
      <c r="R86" s="29"/>
      <c r="S86" s="29"/>
    </row>
    <row r="87" spans="1:19" x14ac:dyDescent="0.15">
      <c r="A87" s="29"/>
      <c r="B87" s="29"/>
      <c r="C87" s="29"/>
      <c r="D87" s="29"/>
      <c r="E87" s="29"/>
      <c r="F87" s="29"/>
      <c r="G87" s="29"/>
      <c r="H87" s="29"/>
      <c r="I87" s="29"/>
      <c r="J87" s="29"/>
      <c r="K87" s="29"/>
      <c r="L87" s="29"/>
      <c r="M87" s="29"/>
      <c r="N87" s="29"/>
      <c r="O87" s="29"/>
      <c r="P87" s="29"/>
      <c r="Q87" s="29"/>
      <c r="R87" s="29"/>
      <c r="S87" s="29"/>
    </row>
    <row r="88" spans="1:19" x14ac:dyDescent="0.15">
      <c r="A88" s="29"/>
      <c r="B88" s="29"/>
      <c r="C88" s="29"/>
      <c r="D88" s="29"/>
      <c r="E88" s="29"/>
      <c r="F88" s="29"/>
      <c r="G88" s="29"/>
      <c r="H88" s="29"/>
      <c r="I88" s="29"/>
      <c r="J88" s="29"/>
      <c r="K88" s="29"/>
      <c r="L88" s="29"/>
      <c r="M88" s="29"/>
      <c r="N88" s="29"/>
      <c r="O88" s="29"/>
      <c r="P88" s="29"/>
      <c r="Q88" s="29"/>
      <c r="R88" s="29"/>
      <c r="S88" s="29"/>
    </row>
    <row r="89" spans="1:19" x14ac:dyDescent="0.15">
      <c r="A89" s="29"/>
      <c r="B89" s="29"/>
      <c r="C89" s="29"/>
      <c r="D89" s="29"/>
      <c r="E89" s="29"/>
      <c r="F89" s="29"/>
      <c r="G89" s="29"/>
      <c r="H89" s="29"/>
      <c r="I89" s="29"/>
      <c r="J89" s="29"/>
      <c r="K89" s="29"/>
      <c r="L89" s="29"/>
      <c r="M89" s="29"/>
      <c r="N89" s="29"/>
      <c r="O89" s="29"/>
      <c r="P89" s="29"/>
      <c r="Q89" s="29"/>
      <c r="R89" s="29"/>
      <c r="S89" s="29"/>
    </row>
    <row r="90" spans="1:19" x14ac:dyDescent="0.15">
      <c r="A90" s="29"/>
      <c r="B90" s="29"/>
      <c r="C90" s="29"/>
      <c r="D90" s="29"/>
      <c r="E90" s="29"/>
      <c r="F90" s="29"/>
      <c r="G90" s="29"/>
      <c r="H90" s="29"/>
      <c r="I90" s="29"/>
      <c r="J90" s="29"/>
      <c r="K90" s="29"/>
      <c r="L90" s="29"/>
      <c r="M90" s="29"/>
      <c r="N90" s="29"/>
      <c r="O90" s="29"/>
      <c r="P90" s="29"/>
      <c r="Q90" s="29"/>
      <c r="R90" s="29"/>
      <c r="S90" s="29"/>
    </row>
    <row r="91" spans="1:19" x14ac:dyDescent="0.15">
      <c r="A91" s="29"/>
      <c r="B91" s="29"/>
      <c r="C91" s="29"/>
      <c r="D91" s="29"/>
      <c r="E91" s="29"/>
      <c r="F91" s="29"/>
      <c r="G91" s="29"/>
      <c r="H91" s="29"/>
      <c r="I91" s="29"/>
      <c r="J91" s="29"/>
      <c r="K91" s="29"/>
      <c r="L91" s="29"/>
      <c r="M91" s="29"/>
      <c r="N91" s="29"/>
      <c r="O91" s="29"/>
      <c r="P91" s="29"/>
      <c r="Q91" s="29"/>
      <c r="R91" s="29"/>
      <c r="S91" s="29"/>
    </row>
    <row r="92" spans="1:19" x14ac:dyDescent="0.15">
      <c r="A92" s="29"/>
      <c r="B92" s="29"/>
      <c r="C92" s="29"/>
      <c r="D92" s="29"/>
      <c r="E92" s="29"/>
      <c r="F92" s="29"/>
      <c r="G92" s="29"/>
      <c r="H92" s="29"/>
      <c r="I92" s="29"/>
      <c r="J92" s="29"/>
      <c r="K92" s="29"/>
      <c r="L92" s="29"/>
      <c r="M92" s="29"/>
      <c r="N92" s="29"/>
      <c r="O92" s="29"/>
      <c r="P92" s="29"/>
      <c r="Q92" s="29"/>
      <c r="R92" s="29"/>
      <c r="S92" s="29"/>
    </row>
  </sheetData>
  <sheetProtection algorithmName="SHA-512" hashValue="pGYtKKZO+GObr6Fjtexcke/Dej6v6abm6hnwMQHQYVzvWNlLRCkXG0K/oKd0otpj8qGVrVodKtMh7c+IS0Cpjw==" saltValue="Bkf9v77JpY2/wXLM6lRwdQ==" spinCount="100000" sheet="1" objects="1" scenarios="1"/>
  <mergeCells count="4">
    <mergeCell ref="A12:S12"/>
    <mergeCell ref="A52:S52"/>
    <mergeCell ref="A3:D3"/>
    <mergeCell ref="G11:H11"/>
  </mergeCells>
  <conditionalFormatting sqref="E11">
    <cfRule type="cellIs" dxfId="20" priority="2" operator="lessThan">
      <formula>1</formula>
    </cfRule>
  </conditionalFormatting>
  <conditionalFormatting sqref="I11">
    <cfRule type="cellIs" dxfId="19" priority="5" operator="lessThan">
      <formula>$K$3</formula>
    </cfRule>
  </conditionalFormatting>
  <pageMargins left="0.25" right="0.25" top="0.75" bottom="0.75" header="0.3" footer="0.3"/>
  <pageSetup scale="34" orientation="landscape" horizontalDpi="0" verticalDpi="0"/>
  <rowBreaks count="1" manualBreakCount="1">
    <brk id="51" max="16383" man="1"/>
  </rowBreaks>
  <drawing r:id="rId1"/>
  <extLst>
    <ext xmlns:x14="http://schemas.microsoft.com/office/spreadsheetml/2009/9/main" uri="{A8765BA9-456A-4dab-B4F3-ACF838C121DE}">
      <x14:slicerList>
        <x14:slicer r:id="rId2"/>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CD621-D0F6-7D4C-BDFF-C11784109190}">
  <sheetPr codeName="Sheet8"/>
  <dimension ref="A1:L8"/>
  <sheetViews>
    <sheetView workbookViewId="0">
      <selection activeCell="K8" sqref="K8"/>
    </sheetView>
  </sheetViews>
  <sheetFormatPr baseColWidth="10" defaultRowHeight="15" x14ac:dyDescent="0.2"/>
  <cols>
    <col min="1" max="1" width="7.1640625" bestFit="1" customWidth="1"/>
    <col min="2" max="2" width="22.1640625" bestFit="1" customWidth="1"/>
    <col min="4" max="4" width="10.83203125" style="2"/>
    <col min="8" max="8" width="7.1640625" bestFit="1" customWidth="1"/>
    <col min="9" max="9" width="22.1640625" bestFit="1" customWidth="1"/>
    <col min="11" max="11" width="10.83203125" style="2"/>
  </cols>
  <sheetData>
    <row r="1" spans="1:12" x14ac:dyDescent="0.2">
      <c r="A1" s="11" t="s">
        <v>76</v>
      </c>
      <c r="B1" t="s">
        <v>77</v>
      </c>
      <c r="H1" s="11" t="s">
        <v>76</v>
      </c>
      <c r="I1" t="s">
        <v>78</v>
      </c>
    </row>
    <row r="3" spans="1:12" x14ac:dyDescent="0.2">
      <c r="A3" s="11" t="s">
        <v>75</v>
      </c>
      <c r="B3" t="s">
        <v>116</v>
      </c>
      <c r="H3" s="11" t="s">
        <v>75</v>
      </c>
      <c r="I3" t="s">
        <v>116</v>
      </c>
    </row>
    <row r="4" spans="1:12" x14ac:dyDescent="0.2">
      <c r="A4" s="9">
        <v>2015</v>
      </c>
      <c r="B4" s="2">
        <v>0.86298568507157469</v>
      </c>
      <c r="C4" s="20" t="s">
        <v>108</v>
      </c>
      <c r="D4" s="2">
        <f>GETPIVOTDATA("Fill Rate_Calculated",$A$3,"Year",2015)</f>
        <v>0.86298568507157469</v>
      </c>
      <c r="E4" s="2">
        <v>0.75</v>
      </c>
      <c r="H4" s="9">
        <v>2016</v>
      </c>
      <c r="I4" s="2">
        <v>0.78458049886621317</v>
      </c>
      <c r="J4" s="20" t="s">
        <v>109</v>
      </c>
      <c r="K4" s="2">
        <f>GETPIVOTDATA("Fill Rate_Calculated",$H$3,"Year",2016)</f>
        <v>0.78458049886621317</v>
      </c>
      <c r="L4" s="2">
        <v>0.75</v>
      </c>
    </row>
    <row r="5" spans="1:12" x14ac:dyDescent="0.2">
      <c r="A5" s="9">
        <v>2016</v>
      </c>
      <c r="B5" s="2">
        <v>0.74440298507462688</v>
      </c>
      <c r="C5" s="20" t="s">
        <v>109</v>
      </c>
      <c r="D5" s="2">
        <f>GETPIVOTDATA("Fill Rate_Calculated",$A$3,"Year",2016)</f>
        <v>0.74440298507462688</v>
      </c>
      <c r="E5" s="2">
        <v>0.75</v>
      </c>
      <c r="H5" s="9">
        <v>2017</v>
      </c>
      <c r="I5" s="2">
        <v>0.70178571428571423</v>
      </c>
      <c r="J5" s="20" t="s">
        <v>110</v>
      </c>
      <c r="K5" s="2">
        <f>GETPIVOTDATA("Fill Rate_Calculated",$H$3,"Year",2017)</f>
        <v>0.70178571428571423</v>
      </c>
      <c r="L5" s="2">
        <v>0.75</v>
      </c>
    </row>
    <row r="6" spans="1:12" x14ac:dyDescent="0.2">
      <c r="A6" s="9">
        <v>2017</v>
      </c>
      <c r="B6" s="2">
        <v>0.64473684210526316</v>
      </c>
      <c r="C6" s="20" t="s">
        <v>110</v>
      </c>
      <c r="D6" s="2">
        <f>GETPIVOTDATA("Fill Rate_Calculated",$A$3,"Year",2017)</f>
        <v>0.64473684210526316</v>
      </c>
      <c r="E6" s="2">
        <v>0.75</v>
      </c>
      <c r="H6" s="9">
        <v>2018</v>
      </c>
      <c r="I6" s="2">
        <v>0.71451876019575855</v>
      </c>
      <c r="J6" s="20" t="s">
        <v>111</v>
      </c>
      <c r="K6" s="2">
        <f>GETPIVOTDATA("Fill Rate_Calculated",$H$3,"Year",2018)</f>
        <v>0.71451876019575855</v>
      </c>
      <c r="L6" s="2">
        <v>0.75</v>
      </c>
    </row>
    <row r="7" spans="1:12" x14ac:dyDescent="0.2">
      <c r="A7" s="9">
        <v>2018</v>
      </c>
      <c r="B7" s="2">
        <v>0.75044247787610618</v>
      </c>
      <c r="C7" s="20" t="s">
        <v>111</v>
      </c>
      <c r="D7" s="2">
        <f>GETPIVOTDATA("Fill Rate_Calculated",$A$3,"Year",2018)</f>
        <v>0.75044247787610618</v>
      </c>
      <c r="E7" s="2">
        <v>0.75</v>
      </c>
      <c r="H7" s="9">
        <v>2019</v>
      </c>
      <c r="I7" s="2">
        <v>0.74844720496894412</v>
      </c>
      <c r="J7" s="20" t="s">
        <v>112</v>
      </c>
      <c r="K7" s="2">
        <f>GETPIVOTDATA("Fill Rate_Calculated",$H$3,"Year",2019)</f>
        <v>0.74844720496894412</v>
      </c>
      <c r="L7" s="2">
        <v>0.75</v>
      </c>
    </row>
    <row r="8" spans="1:12" x14ac:dyDescent="0.2">
      <c r="A8" s="9">
        <v>2019</v>
      </c>
      <c r="B8" s="2">
        <v>0.67154471544715444</v>
      </c>
      <c r="C8" s="20" t="s">
        <v>112</v>
      </c>
      <c r="D8" s="2">
        <f>GETPIVOTDATA("Fill Rate_Calculated",$A$3,"Year",2019)</f>
        <v>0.67154471544715444</v>
      </c>
      <c r="E8" s="2">
        <v>0.75</v>
      </c>
      <c r="H8" s="9">
        <v>2020</v>
      </c>
      <c r="I8" s="2">
        <v>0.79821428571428577</v>
      </c>
      <c r="J8" s="20" t="s">
        <v>134</v>
      </c>
      <c r="K8" s="2">
        <f>GETPIVOTDATA("Fill Rate_Calculated",$H$3,"Year",2020)</f>
        <v>0.79821428571428577</v>
      </c>
      <c r="L8" s="2">
        <v>0.75</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18BFC-0445-4C4D-BBDB-43DA11133314}">
  <sheetPr codeName="Sheet9"/>
  <dimension ref="A1:S528"/>
  <sheetViews>
    <sheetView workbookViewId="0">
      <pane xSplit="2" ySplit="1" topLeftCell="C2" activePane="bottomRight" state="frozen"/>
      <selection pane="topRight" activeCell="D1" sqref="D1"/>
      <selection pane="bottomLeft" activeCell="A2" sqref="A2"/>
      <selection pane="bottomRight" activeCell="R1" sqref="R1:R1048576"/>
    </sheetView>
  </sheetViews>
  <sheetFormatPr baseColWidth="10" defaultColWidth="8.83203125" defaultRowHeight="15" x14ac:dyDescent="0.2"/>
  <cols>
    <col min="1" max="1" width="27.33203125" style="7" bestFit="1" customWidth="1"/>
    <col min="2" max="2" width="26.33203125" bestFit="1" customWidth="1"/>
    <col min="3" max="3" width="13.83203125" bestFit="1" customWidth="1"/>
    <col min="4" max="4" width="11.1640625" bestFit="1" customWidth="1"/>
    <col min="5" max="5" width="17.33203125" bestFit="1" customWidth="1"/>
    <col min="6" max="6" width="9.33203125" bestFit="1" customWidth="1"/>
    <col min="7" max="7" width="13.83203125" bestFit="1" customWidth="1"/>
    <col min="8" max="8" width="7" bestFit="1" customWidth="1"/>
    <col min="9" max="9" width="9.1640625" bestFit="1" customWidth="1"/>
    <col min="10" max="10" width="12.5" bestFit="1" customWidth="1"/>
    <col min="11" max="11" width="9.83203125" bestFit="1" customWidth="1"/>
    <col min="12" max="12" width="12.33203125" bestFit="1" customWidth="1"/>
    <col min="13" max="13" width="10.1640625" bestFit="1" customWidth="1"/>
    <col min="14" max="14" width="10.1640625" style="9" bestFit="1" customWidth="1"/>
    <col min="15" max="15" width="7.1640625" bestFit="1" customWidth="1"/>
    <col min="16" max="16" width="7.6640625" bestFit="1" customWidth="1"/>
    <col min="17" max="17" width="28.33203125" bestFit="1" customWidth="1"/>
    <col min="18" max="18" width="15.83203125" bestFit="1" customWidth="1"/>
    <col min="19" max="19" width="23.5" bestFit="1" customWidth="1"/>
  </cols>
  <sheetData>
    <row r="1" spans="1:19" s="5" customFormat="1" x14ac:dyDescent="0.2">
      <c r="A1" s="6" t="s">
        <v>96</v>
      </c>
      <c r="B1" s="4" t="s">
        <v>97</v>
      </c>
      <c r="C1" s="4" t="s">
        <v>0</v>
      </c>
      <c r="D1" s="4" t="s">
        <v>1</v>
      </c>
      <c r="E1" s="4" t="s">
        <v>2</v>
      </c>
      <c r="F1" s="4" t="s">
        <v>3</v>
      </c>
      <c r="G1" s="4" t="s">
        <v>4</v>
      </c>
      <c r="H1" s="4" t="s">
        <v>79</v>
      </c>
      <c r="I1" s="4" t="s">
        <v>80</v>
      </c>
      <c r="J1" s="4" t="s">
        <v>81</v>
      </c>
      <c r="K1" s="4" t="s">
        <v>82</v>
      </c>
      <c r="L1" s="4" t="s">
        <v>83</v>
      </c>
      <c r="M1" s="4" t="s">
        <v>84</v>
      </c>
      <c r="N1" s="4" t="s">
        <v>85</v>
      </c>
      <c r="O1" s="8" t="s">
        <v>75</v>
      </c>
      <c r="P1" s="4" t="s">
        <v>76</v>
      </c>
      <c r="Q1" s="4" t="s">
        <v>86</v>
      </c>
      <c r="R1" s="4" t="s">
        <v>87</v>
      </c>
      <c r="S1" s="4" t="s">
        <v>88</v>
      </c>
    </row>
    <row r="2" spans="1:19" x14ac:dyDescent="0.2">
      <c r="A2" t="s">
        <v>5</v>
      </c>
      <c r="B2" t="s">
        <v>6</v>
      </c>
      <c r="C2" t="s">
        <v>7</v>
      </c>
      <c r="D2" s="1">
        <v>3.2671000000000006</v>
      </c>
      <c r="E2" s="2">
        <v>0.32652811361758127</v>
      </c>
      <c r="F2" s="1">
        <v>1.0668</v>
      </c>
      <c r="G2" s="1">
        <v>2.2002999999999999</v>
      </c>
      <c r="H2" s="1">
        <v>32.960743899999997</v>
      </c>
      <c r="I2" s="1">
        <v>988.82231699999988</v>
      </c>
      <c r="J2" s="1">
        <v>302.66056043586048</v>
      </c>
      <c r="K2" s="2">
        <v>0.90559440559440563</v>
      </c>
      <c r="L2" s="3">
        <v>259</v>
      </c>
      <c r="M2" s="3">
        <v>286</v>
      </c>
      <c r="N2" s="3">
        <v>13</v>
      </c>
      <c r="O2" s="9">
        <v>2015</v>
      </c>
      <c r="P2" s="3" t="s">
        <v>77</v>
      </c>
      <c r="Q2" s="3"/>
      <c r="R2" s="3"/>
      <c r="S2" s="3" t="str">
        <f>Data[[#This Row],[Department]]</f>
        <v>American Sign Language</v>
      </c>
    </row>
    <row r="3" spans="1:19" x14ac:dyDescent="0.2">
      <c r="A3" t="s">
        <v>5</v>
      </c>
      <c r="B3" t="s">
        <v>16</v>
      </c>
      <c r="C3" t="s">
        <v>7</v>
      </c>
      <c r="D3" s="1">
        <v>0.4</v>
      </c>
      <c r="E3" s="2">
        <v>0</v>
      </c>
      <c r="F3" s="1">
        <v>0</v>
      </c>
      <c r="G3" s="1">
        <v>0.4</v>
      </c>
      <c r="H3" s="1">
        <v>10</v>
      </c>
      <c r="I3" s="1">
        <v>300</v>
      </c>
      <c r="J3" s="1">
        <v>750</v>
      </c>
      <c r="K3" s="2">
        <v>1</v>
      </c>
      <c r="L3" s="3">
        <v>100</v>
      </c>
      <c r="M3" s="3">
        <v>100</v>
      </c>
      <c r="N3" s="3">
        <v>2</v>
      </c>
      <c r="O3" s="9">
        <v>2015</v>
      </c>
      <c r="P3" s="3" t="s">
        <v>77</v>
      </c>
      <c r="Q3" s="3"/>
      <c r="R3" s="3"/>
      <c r="S3" s="3" t="str">
        <f>Data[[#This Row],[Department]]</f>
        <v>Anthropology</v>
      </c>
    </row>
    <row r="4" spans="1:19" x14ac:dyDescent="0.2">
      <c r="A4" t="s">
        <v>5</v>
      </c>
      <c r="B4" t="s">
        <v>17</v>
      </c>
      <c r="C4" t="s">
        <v>7</v>
      </c>
      <c r="D4" s="1">
        <v>4.2663000000000002</v>
      </c>
      <c r="E4" s="2">
        <v>0</v>
      </c>
      <c r="F4" s="1">
        <v>0</v>
      </c>
      <c r="G4" s="1">
        <v>4.2663000000000002</v>
      </c>
      <c r="H4" s="1">
        <v>63.543310599999998</v>
      </c>
      <c r="I4" s="1">
        <v>1906.2993179999999</v>
      </c>
      <c r="J4" s="1">
        <v>446.82730187750502</v>
      </c>
      <c r="K4" s="2">
        <v>1.0177215189873419</v>
      </c>
      <c r="L4" s="3">
        <v>402</v>
      </c>
      <c r="M4" s="3">
        <v>395</v>
      </c>
      <c r="N4" s="3">
        <v>14</v>
      </c>
      <c r="O4" s="9">
        <v>2015</v>
      </c>
      <c r="P4" s="3" t="s">
        <v>77</v>
      </c>
      <c r="Q4" s="3"/>
      <c r="R4" s="3"/>
      <c r="S4" s="3" t="str">
        <f>Data[[#This Row],[Department]]</f>
        <v>Arabic</v>
      </c>
    </row>
    <row r="5" spans="1:19" x14ac:dyDescent="0.2">
      <c r="A5" t="s">
        <v>5</v>
      </c>
      <c r="B5" t="s">
        <v>18</v>
      </c>
      <c r="C5" t="s">
        <v>7</v>
      </c>
      <c r="D5" s="1">
        <v>0.33329999999999999</v>
      </c>
      <c r="E5" s="2">
        <v>0</v>
      </c>
      <c r="F5" s="1">
        <v>0</v>
      </c>
      <c r="G5" s="1">
        <v>0.33329999999999999</v>
      </c>
      <c r="H5" s="1">
        <v>4.8333313999999996</v>
      </c>
      <c r="I5" s="1">
        <v>144.99994199999998</v>
      </c>
      <c r="J5" s="1">
        <v>435.04333033303328</v>
      </c>
      <c r="K5" s="2">
        <v>0.96666666666666667</v>
      </c>
      <c r="L5" s="3">
        <v>29</v>
      </c>
      <c r="M5" s="3">
        <v>30</v>
      </c>
      <c r="N5" s="3">
        <v>1</v>
      </c>
      <c r="O5" s="9">
        <v>2015</v>
      </c>
      <c r="P5" s="3" t="s">
        <v>77</v>
      </c>
      <c r="Q5" s="3"/>
      <c r="R5" s="3"/>
      <c r="S5" s="3" t="str">
        <f>Data[[#This Row],[Department]]</f>
        <v>Aramaic</v>
      </c>
    </row>
    <row r="6" spans="1:19" x14ac:dyDescent="0.2">
      <c r="A6" t="s">
        <v>5</v>
      </c>
      <c r="B6" t="s">
        <v>19</v>
      </c>
      <c r="C6" t="s">
        <v>7</v>
      </c>
      <c r="D6" s="1">
        <v>5.2663000000000002</v>
      </c>
      <c r="E6" s="2">
        <v>0.31644608168923155</v>
      </c>
      <c r="F6" s="1">
        <v>1.6665000000000001</v>
      </c>
      <c r="G6" s="1">
        <v>3.5998000000000006</v>
      </c>
      <c r="H6" s="1">
        <v>80.720000000000013</v>
      </c>
      <c r="I6" s="1">
        <v>2421.6000000000004</v>
      </c>
      <c r="J6" s="1">
        <v>459.82948179936585</v>
      </c>
      <c r="K6" s="2">
        <v>0.8220689655172414</v>
      </c>
      <c r="L6" s="3">
        <v>596</v>
      </c>
      <c r="M6" s="3">
        <v>725</v>
      </c>
      <c r="N6" s="3">
        <v>19</v>
      </c>
      <c r="O6" s="9">
        <v>2015</v>
      </c>
      <c r="P6" s="3" t="s">
        <v>77</v>
      </c>
      <c r="Q6" s="3"/>
      <c r="R6" s="3"/>
      <c r="S6" s="3" t="str">
        <f>Data[[#This Row],[Department]]</f>
        <v>Art</v>
      </c>
    </row>
    <row r="7" spans="1:19" x14ac:dyDescent="0.2">
      <c r="A7" t="s">
        <v>5</v>
      </c>
      <c r="B7" t="s">
        <v>20</v>
      </c>
      <c r="C7" t="s">
        <v>7</v>
      </c>
      <c r="D7" s="1">
        <v>4.4000000000000012</v>
      </c>
      <c r="E7" s="2">
        <v>0.49999999999999978</v>
      </c>
      <c r="F7" s="1">
        <v>2.1999999999999997</v>
      </c>
      <c r="G7" s="1">
        <v>2.1999999999999997</v>
      </c>
      <c r="H7" s="1">
        <v>65.903325000000009</v>
      </c>
      <c r="I7" s="1">
        <v>1977.0997500000003</v>
      </c>
      <c r="J7" s="1">
        <v>449.3408522727272</v>
      </c>
      <c r="K7" s="2">
        <v>0.98636363636363633</v>
      </c>
      <c r="L7" s="3">
        <v>651</v>
      </c>
      <c r="M7" s="3">
        <v>660</v>
      </c>
      <c r="N7" s="3">
        <v>22</v>
      </c>
      <c r="O7" s="9">
        <v>2015</v>
      </c>
      <c r="P7" s="3" t="s">
        <v>77</v>
      </c>
      <c r="Q7" s="3"/>
      <c r="R7" s="3"/>
      <c r="S7" s="3" t="str">
        <f>Data[[#This Row],[Department]]</f>
        <v>Communication</v>
      </c>
    </row>
    <row r="8" spans="1:19" x14ac:dyDescent="0.2">
      <c r="A8" t="s">
        <v>5</v>
      </c>
      <c r="B8" t="s">
        <v>21</v>
      </c>
      <c r="C8" t="s">
        <v>7</v>
      </c>
      <c r="D8" s="1">
        <v>17.200500000000012</v>
      </c>
      <c r="E8" s="2">
        <v>0.33333333333333309</v>
      </c>
      <c r="F8" s="1">
        <v>5.7335000000000003</v>
      </c>
      <c r="G8" s="1">
        <v>11.467000000000006</v>
      </c>
      <c r="H8" s="1">
        <v>248.35592659999998</v>
      </c>
      <c r="I8" s="1">
        <v>7450.6777979999988</v>
      </c>
      <c r="J8" s="1">
        <v>433.16634969913628</v>
      </c>
      <c r="K8" s="2">
        <v>0.89689195855944748</v>
      </c>
      <c r="L8" s="3">
        <v>1818</v>
      </c>
      <c r="M8" s="3">
        <v>2027</v>
      </c>
      <c r="N8" s="3">
        <v>57</v>
      </c>
      <c r="O8" s="9">
        <v>2015</v>
      </c>
      <c r="P8" s="3" t="s">
        <v>77</v>
      </c>
      <c r="Q8" s="3"/>
      <c r="R8" s="3"/>
      <c r="S8" s="3" t="str">
        <f>Data[[#This Row],[Department]]</f>
        <v>English</v>
      </c>
    </row>
    <row r="9" spans="1:19" x14ac:dyDescent="0.2">
      <c r="A9" t="s">
        <v>5</v>
      </c>
      <c r="B9" t="s">
        <v>22</v>
      </c>
      <c r="C9" t="s">
        <v>7</v>
      </c>
      <c r="D9" s="1">
        <v>16.499299999999995</v>
      </c>
      <c r="E9" s="2">
        <v>0.11716860715303078</v>
      </c>
      <c r="F9" s="1">
        <v>1.9332</v>
      </c>
      <c r="G9" s="1">
        <v>14.566100000000002</v>
      </c>
      <c r="H9" s="1">
        <v>214.65666299999998</v>
      </c>
      <c r="I9" s="1">
        <v>6439.6998899999999</v>
      </c>
      <c r="J9" s="1">
        <v>390.30140005939654</v>
      </c>
      <c r="K9" s="2">
        <v>1.0652542372881355</v>
      </c>
      <c r="L9" s="3">
        <v>1257</v>
      </c>
      <c r="M9" s="3">
        <v>1180</v>
      </c>
      <c r="N9" s="3">
        <v>48</v>
      </c>
      <c r="O9" s="9">
        <v>2015</v>
      </c>
      <c r="P9" s="3" t="s">
        <v>77</v>
      </c>
      <c r="Q9" s="3"/>
      <c r="R9" s="3"/>
      <c r="S9" s="3" t="str">
        <f>Data[[#This Row],[Department]]</f>
        <v>English As a Second Language</v>
      </c>
    </row>
    <row r="10" spans="1:19" x14ac:dyDescent="0.2">
      <c r="A10" t="s">
        <v>5</v>
      </c>
      <c r="B10" t="s">
        <v>23</v>
      </c>
      <c r="C10" t="s">
        <v>7</v>
      </c>
      <c r="D10" s="1">
        <v>0.33329999999999999</v>
      </c>
      <c r="E10" s="2">
        <v>0</v>
      </c>
      <c r="F10" s="1">
        <v>0</v>
      </c>
      <c r="G10" s="1">
        <v>0.33329999999999999</v>
      </c>
      <c r="H10" s="1">
        <v>4.1666650000000001</v>
      </c>
      <c r="I10" s="1">
        <v>124.99995</v>
      </c>
      <c r="J10" s="1">
        <v>375.03735373537359</v>
      </c>
      <c r="K10" s="2">
        <v>0.83333333333333337</v>
      </c>
      <c r="L10" s="3">
        <v>25</v>
      </c>
      <c r="M10" s="3">
        <v>30</v>
      </c>
      <c r="N10" s="3">
        <v>1</v>
      </c>
      <c r="O10" s="9">
        <v>2015</v>
      </c>
      <c r="P10" s="3" t="s">
        <v>77</v>
      </c>
      <c r="Q10" s="3"/>
      <c r="R10" s="3"/>
      <c r="S10" s="3" t="str">
        <f>Data[[#This Row],[Department]]</f>
        <v>French</v>
      </c>
    </row>
    <row r="11" spans="1:19" x14ac:dyDescent="0.2">
      <c r="A11" t="s">
        <v>5</v>
      </c>
      <c r="B11" t="s">
        <v>24</v>
      </c>
      <c r="C11" t="s">
        <v>7</v>
      </c>
      <c r="D11" s="1">
        <v>4.4000000000000012</v>
      </c>
      <c r="E11" s="2">
        <v>9.0909090909090884E-2</v>
      </c>
      <c r="F11" s="1">
        <v>0.4</v>
      </c>
      <c r="G11" s="1">
        <v>4.0000000000000018</v>
      </c>
      <c r="H11" s="1">
        <v>77.311990999999992</v>
      </c>
      <c r="I11" s="1">
        <v>2319.3597299999997</v>
      </c>
      <c r="J11" s="1">
        <v>527.12721136363621</v>
      </c>
      <c r="K11" s="2">
        <v>0.74903100775193798</v>
      </c>
      <c r="L11" s="3">
        <v>773</v>
      </c>
      <c r="M11" s="3">
        <v>1032</v>
      </c>
      <c r="N11" s="3">
        <v>21</v>
      </c>
      <c r="O11" s="9">
        <v>2015</v>
      </c>
      <c r="P11" s="3" t="s">
        <v>77</v>
      </c>
      <c r="Q11" s="3"/>
      <c r="R11" s="3"/>
      <c r="S11" s="3" t="str">
        <f>Data[[#This Row],[Department]]</f>
        <v>History</v>
      </c>
    </row>
    <row r="12" spans="1:19" x14ac:dyDescent="0.2">
      <c r="A12" t="s">
        <v>5</v>
      </c>
      <c r="B12" t="s">
        <v>25</v>
      </c>
      <c r="C12" t="s">
        <v>7</v>
      </c>
      <c r="D12" s="1">
        <v>1</v>
      </c>
      <c r="E12" s="2">
        <v>0.60000000000000009</v>
      </c>
      <c r="F12" s="1">
        <v>0.60000000000000009</v>
      </c>
      <c r="G12" s="1">
        <v>0.4</v>
      </c>
      <c r="H12" s="1">
        <v>14.8</v>
      </c>
      <c r="I12" s="1">
        <v>444</v>
      </c>
      <c r="J12" s="1">
        <v>444</v>
      </c>
      <c r="K12" s="2">
        <v>0.77486910994764402</v>
      </c>
      <c r="L12" s="3">
        <v>148</v>
      </c>
      <c r="M12" s="3">
        <v>191</v>
      </c>
      <c r="N12" s="3">
        <v>5</v>
      </c>
      <c r="O12" s="9">
        <v>2015</v>
      </c>
      <c r="P12" s="3" t="s">
        <v>77</v>
      </c>
      <c r="Q12" s="3"/>
      <c r="R12" s="3"/>
      <c r="S12" s="3" t="str">
        <f>Data[[#This Row],[Department]]</f>
        <v>Humanities</v>
      </c>
    </row>
    <row r="13" spans="1:19" x14ac:dyDescent="0.2">
      <c r="A13" t="s">
        <v>5</v>
      </c>
      <c r="B13" t="s">
        <v>26</v>
      </c>
      <c r="C13" t="s">
        <v>7</v>
      </c>
      <c r="D13" s="1">
        <v>4.4802</v>
      </c>
      <c r="E13" s="2">
        <v>0.21204410517387615</v>
      </c>
      <c r="F13" s="1">
        <v>0.95</v>
      </c>
      <c r="G13" s="1">
        <v>3.5301999999999998</v>
      </c>
      <c r="H13" s="1">
        <v>50.619997499099995</v>
      </c>
      <c r="I13" s="1">
        <v>1518.5999249729998</v>
      </c>
      <c r="J13" s="1">
        <v>344.72893965608819</v>
      </c>
      <c r="K13" s="2">
        <v>0.5720930232558139</v>
      </c>
      <c r="L13" s="3">
        <v>492</v>
      </c>
      <c r="M13" s="3">
        <v>860</v>
      </c>
      <c r="N13" s="3">
        <v>22</v>
      </c>
      <c r="O13" s="9">
        <v>2015</v>
      </c>
      <c r="P13" s="3" t="s">
        <v>77</v>
      </c>
      <c r="Q13" s="3"/>
      <c r="R13" s="3"/>
      <c r="S13" s="3" t="str">
        <f>Data[[#This Row],[Department]]</f>
        <v>Music</v>
      </c>
    </row>
    <row r="14" spans="1:19" x14ac:dyDescent="0.2">
      <c r="A14" t="s">
        <v>5</v>
      </c>
      <c r="B14" t="s">
        <v>27</v>
      </c>
      <c r="C14" t="s">
        <v>7</v>
      </c>
      <c r="D14" s="1">
        <v>0.33329999999999999</v>
      </c>
      <c r="E14" s="2">
        <v>0</v>
      </c>
      <c r="F14" s="1">
        <v>0</v>
      </c>
      <c r="G14" s="1">
        <v>0.33329999999999999</v>
      </c>
      <c r="H14" s="1">
        <v>5.2611340000000002</v>
      </c>
      <c r="I14" s="1">
        <v>157.83402000000001</v>
      </c>
      <c r="J14" s="1">
        <v>473.54941494149421</v>
      </c>
      <c r="K14" s="2">
        <v>1.0333333333333334</v>
      </c>
      <c r="L14" s="3">
        <v>31</v>
      </c>
      <c r="M14" s="3">
        <v>30</v>
      </c>
      <c r="N14" s="3">
        <v>1</v>
      </c>
      <c r="O14" s="9">
        <v>2015</v>
      </c>
      <c r="P14" s="3" t="s">
        <v>77</v>
      </c>
      <c r="Q14" s="3"/>
      <c r="R14" s="3"/>
      <c r="S14" s="3" t="str">
        <f>Data[[#This Row],[Department]]</f>
        <v>Native American Languages</v>
      </c>
    </row>
    <row r="15" spans="1:19" x14ac:dyDescent="0.2">
      <c r="A15" t="s">
        <v>5</v>
      </c>
      <c r="B15" t="s">
        <v>28</v>
      </c>
      <c r="C15" t="s">
        <v>7</v>
      </c>
      <c r="D15" s="1">
        <v>1.4</v>
      </c>
      <c r="E15" s="2">
        <v>0.57142857142857151</v>
      </c>
      <c r="F15" s="1">
        <v>0.8</v>
      </c>
      <c r="G15" s="1">
        <v>0.60000000000000009</v>
      </c>
      <c r="H15" s="1">
        <v>27.71</v>
      </c>
      <c r="I15" s="1">
        <v>831.30000000000007</v>
      </c>
      <c r="J15" s="1">
        <v>593.78571428571433</v>
      </c>
      <c r="K15" s="2">
        <v>0.77464788732394363</v>
      </c>
      <c r="L15" s="3">
        <v>275</v>
      </c>
      <c r="M15" s="3">
        <v>355</v>
      </c>
      <c r="N15" s="3">
        <v>7</v>
      </c>
      <c r="O15" s="9">
        <v>2015</v>
      </c>
      <c r="P15" s="3" t="s">
        <v>77</v>
      </c>
      <c r="Q15" s="3"/>
      <c r="R15" s="3"/>
      <c r="S15" s="3" t="str">
        <f>Data[[#This Row],[Department]]</f>
        <v>Philosophy</v>
      </c>
    </row>
    <row r="16" spans="1:19" x14ac:dyDescent="0.2">
      <c r="A16" t="s">
        <v>5</v>
      </c>
      <c r="B16" t="s">
        <v>29</v>
      </c>
      <c r="C16" t="s">
        <v>7</v>
      </c>
      <c r="D16" s="1">
        <v>0.8</v>
      </c>
      <c r="E16" s="2">
        <v>0</v>
      </c>
      <c r="F16" s="1">
        <v>0</v>
      </c>
      <c r="G16" s="1">
        <v>0.8</v>
      </c>
      <c r="H16" s="1">
        <v>12.4</v>
      </c>
      <c r="I16" s="1">
        <v>372</v>
      </c>
      <c r="J16" s="1">
        <v>465</v>
      </c>
      <c r="K16" s="2">
        <v>0.8</v>
      </c>
      <c r="L16" s="3">
        <v>124</v>
      </c>
      <c r="M16" s="3">
        <v>155</v>
      </c>
      <c r="N16" s="3">
        <v>4</v>
      </c>
      <c r="O16" s="9">
        <v>2015</v>
      </c>
      <c r="P16" s="3" t="s">
        <v>77</v>
      </c>
      <c r="Q16" s="3"/>
      <c r="R16" s="3"/>
      <c r="S16" s="3" t="str">
        <f>Data[[#This Row],[Department]]</f>
        <v>Political Science</v>
      </c>
    </row>
    <row r="17" spans="1:19" x14ac:dyDescent="0.2">
      <c r="A17" t="s">
        <v>5</v>
      </c>
      <c r="B17" t="s">
        <v>30</v>
      </c>
      <c r="C17" t="s">
        <v>7</v>
      </c>
      <c r="D17" s="1">
        <v>3.4833000000000003</v>
      </c>
      <c r="E17" s="2">
        <v>0.31099819137025236</v>
      </c>
      <c r="F17" s="1">
        <v>1.0833000000000002</v>
      </c>
      <c r="G17" s="1">
        <v>2.4</v>
      </c>
      <c r="H17" s="1">
        <v>75.803331200000002</v>
      </c>
      <c r="I17" s="1">
        <v>2274.0999360000001</v>
      </c>
      <c r="J17" s="1">
        <v>652.85790371199721</v>
      </c>
      <c r="K17" s="2">
        <v>0.85215366705471474</v>
      </c>
      <c r="L17" s="3">
        <v>732</v>
      </c>
      <c r="M17" s="3">
        <v>859</v>
      </c>
      <c r="N17" s="3">
        <v>17</v>
      </c>
      <c r="O17" s="9">
        <v>2015</v>
      </c>
      <c r="P17" s="3" t="s">
        <v>77</v>
      </c>
      <c r="Q17" s="3"/>
      <c r="R17" s="3"/>
      <c r="S17" s="3" t="str">
        <f>Data[[#This Row],[Department]]</f>
        <v>Psychology</v>
      </c>
    </row>
    <row r="18" spans="1:19" x14ac:dyDescent="0.2">
      <c r="A18" t="s">
        <v>5</v>
      </c>
      <c r="B18" t="s">
        <v>31</v>
      </c>
      <c r="C18" t="s">
        <v>7</v>
      </c>
      <c r="D18" s="1">
        <v>0.4</v>
      </c>
      <c r="E18" s="2">
        <v>0.5</v>
      </c>
      <c r="F18" s="1">
        <v>0.2</v>
      </c>
      <c r="G18" s="1">
        <v>0.2</v>
      </c>
      <c r="H18" s="1">
        <v>5.0999999999999996</v>
      </c>
      <c r="I18" s="1">
        <v>153</v>
      </c>
      <c r="J18" s="1">
        <v>382.49999999999994</v>
      </c>
      <c r="K18" s="2">
        <v>0.72857142857142854</v>
      </c>
      <c r="L18" s="3">
        <v>51</v>
      </c>
      <c r="M18" s="3">
        <v>70</v>
      </c>
      <c r="N18" s="3">
        <v>2</v>
      </c>
      <c r="O18" s="9">
        <v>2015</v>
      </c>
      <c r="P18" s="3" t="s">
        <v>77</v>
      </c>
      <c r="Q18" s="3"/>
      <c r="R18" s="3"/>
      <c r="S18" s="3" t="str">
        <f>Data[[#This Row],[Department]]</f>
        <v>Religious Studies</v>
      </c>
    </row>
    <row r="19" spans="1:19" x14ac:dyDescent="0.2">
      <c r="A19" t="s">
        <v>5</v>
      </c>
      <c r="B19" t="s">
        <v>32</v>
      </c>
      <c r="C19" t="s">
        <v>7</v>
      </c>
      <c r="D19" s="1">
        <v>0.4</v>
      </c>
      <c r="E19" s="2">
        <v>0</v>
      </c>
      <c r="F19" s="1">
        <v>0</v>
      </c>
      <c r="G19" s="1">
        <v>0.4</v>
      </c>
      <c r="H19" s="1">
        <v>9.9</v>
      </c>
      <c r="I19" s="1">
        <v>297</v>
      </c>
      <c r="J19" s="1">
        <v>742.5</v>
      </c>
      <c r="K19" s="2">
        <v>0.99</v>
      </c>
      <c r="L19" s="3">
        <v>99</v>
      </c>
      <c r="M19" s="3">
        <v>100</v>
      </c>
      <c r="N19" s="3">
        <v>2</v>
      </c>
      <c r="O19" s="9">
        <v>2015</v>
      </c>
      <c r="P19" s="3" t="s">
        <v>77</v>
      </c>
      <c r="Q19" s="3"/>
      <c r="R19" s="3"/>
      <c r="S19" s="3" t="str">
        <f>Data[[#This Row],[Department]]</f>
        <v>Social Work</v>
      </c>
    </row>
    <row r="20" spans="1:19" x14ac:dyDescent="0.2">
      <c r="A20" t="s">
        <v>5</v>
      </c>
      <c r="B20" t="s">
        <v>33</v>
      </c>
      <c r="C20" t="s">
        <v>7</v>
      </c>
      <c r="D20" s="1">
        <v>1.9999999999999998</v>
      </c>
      <c r="E20" s="2">
        <v>0.50000000000000011</v>
      </c>
      <c r="F20" s="1">
        <v>1</v>
      </c>
      <c r="G20" s="1">
        <v>1</v>
      </c>
      <c r="H20" s="1">
        <v>40.129999999999995</v>
      </c>
      <c r="I20" s="1">
        <v>1203.8999999999999</v>
      </c>
      <c r="J20" s="1">
        <v>601.95000000000005</v>
      </c>
      <c r="K20" s="2">
        <v>0.81466395112016299</v>
      </c>
      <c r="L20" s="3">
        <v>400</v>
      </c>
      <c r="M20" s="3">
        <v>491</v>
      </c>
      <c r="N20" s="3">
        <v>10</v>
      </c>
      <c r="O20" s="9">
        <v>2015</v>
      </c>
      <c r="P20" s="3" t="s">
        <v>77</v>
      </c>
      <c r="Q20" s="3"/>
      <c r="R20" s="3"/>
      <c r="S20" s="3" t="str">
        <f>Data[[#This Row],[Department]]</f>
        <v>Sociology</v>
      </c>
    </row>
    <row r="21" spans="1:19" x14ac:dyDescent="0.2">
      <c r="A21" t="s">
        <v>5</v>
      </c>
      <c r="B21" t="s">
        <v>34</v>
      </c>
      <c r="C21" t="s">
        <v>7</v>
      </c>
      <c r="D21" s="1">
        <v>3.8662999999999998</v>
      </c>
      <c r="E21" s="2">
        <v>0.17241290122339187</v>
      </c>
      <c r="F21" s="1">
        <v>0.66659999999999997</v>
      </c>
      <c r="G21" s="1">
        <v>3.1996999999999995</v>
      </c>
      <c r="H21" s="1">
        <v>45.986648799999998</v>
      </c>
      <c r="I21" s="1">
        <v>1379.5994639999999</v>
      </c>
      <c r="J21" s="1">
        <v>356.82680185189975</v>
      </c>
      <c r="K21" s="2">
        <v>0.8</v>
      </c>
      <c r="L21" s="3">
        <v>280</v>
      </c>
      <c r="M21" s="3">
        <v>350</v>
      </c>
      <c r="N21" s="3">
        <v>12</v>
      </c>
      <c r="O21" s="9">
        <v>2015</v>
      </c>
      <c r="P21" s="3" t="s">
        <v>77</v>
      </c>
      <c r="Q21" s="3"/>
      <c r="R21" s="3"/>
      <c r="S21" s="3" t="str">
        <f>Data[[#This Row],[Department]]</f>
        <v>Spanish</v>
      </c>
    </row>
    <row r="22" spans="1:19" x14ac:dyDescent="0.2">
      <c r="A22" t="s">
        <v>5</v>
      </c>
      <c r="B22" t="s">
        <v>35</v>
      </c>
      <c r="C22" t="s">
        <v>7</v>
      </c>
      <c r="D22" s="1">
        <v>0.2</v>
      </c>
      <c r="E22" s="2">
        <v>0</v>
      </c>
      <c r="F22" s="1">
        <v>0</v>
      </c>
      <c r="G22" s="1">
        <v>0.2</v>
      </c>
      <c r="H22" s="1">
        <v>2.5</v>
      </c>
      <c r="I22" s="1">
        <v>75</v>
      </c>
      <c r="J22" s="1">
        <v>375</v>
      </c>
      <c r="K22" s="2">
        <v>0.56818181818181823</v>
      </c>
      <c r="L22" s="3">
        <v>25</v>
      </c>
      <c r="M22" s="3">
        <v>44</v>
      </c>
      <c r="N22" s="3">
        <v>1</v>
      </c>
      <c r="O22" s="9">
        <v>2015</v>
      </c>
      <c r="P22" s="3" t="s">
        <v>77</v>
      </c>
      <c r="Q22" s="3"/>
      <c r="R22" s="3"/>
      <c r="S22" s="3" t="str">
        <f>Data[[#This Row],[Department]]</f>
        <v>Theater Arts</v>
      </c>
    </row>
    <row r="23" spans="1:19" x14ac:dyDescent="0.2">
      <c r="A23" t="s">
        <v>36</v>
      </c>
      <c r="B23" t="s">
        <v>37</v>
      </c>
      <c r="C23" t="s">
        <v>7</v>
      </c>
      <c r="D23" s="1">
        <v>8.4420000000000002</v>
      </c>
      <c r="E23" s="2">
        <v>0.31886993603411506</v>
      </c>
      <c r="F23" s="1">
        <v>2.6918999999999995</v>
      </c>
      <c r="G23" s="1">
        <v>5.7500999999999998</v>
      </c>
      <c r="H23" s="1">
        <v>114.0997737225</v>
      </c>
      <c r="I23" s="1">
        <v>3422.9932116750001</v>
      </c>
      <c r="J23" s="1">
        <v>405.47183270255869</v>
      </c>
      <c r="K23" s="2">
        <v>0.59576470588235297</v>
      </c>
      <c r="L23" s="3">
        <v>1266</v>
      </c>
      <c r="M23" s="3">
        <v>2125</v>
      </c>
      <c r="N23" s="3">
        <v>32</v>
      </c>
      <c r="O23" s="9">
        <v>2015</v>
      </c>
      <c r="P23" s="3" t="s">
        <v>77</v>
      </c>
      <c r="Q23" s="3"/>
      <c r="R23" s="3"/>
      <c r="S23" s="3" t="str">
        <f>Data[[#This Row],[Department]]</f>
        <v>Exercise Science</v>
      </c>
    </row>
    <row r="24" spans="1:19" x14ac:dyDescent="0.2">
      <c r="A24" t="s">
        <v>36</v>
      </c>
      <c r="B24" t="s">
        <v>38</v>
      </c>
      <c r="C24" t="s">
        <v>7</v>
      </c>
      <c r="D24" s="1">
        <v>2.6667000000000005</v>
      </c>
      <c r="E24" s="2">
        <v>0.41043236959537993</v>
      </c>
      <c r="F24" s="1">
        <v>1.0944999999999998</v>
      </c>
      <c r="G24" s="1">
        <v>1.5721999999999998</v>
      </c>
      <c r="H24" s="1">
        <v>50.707955699999999</v>
      </c>
      <c r="I24" s="1">
        <v>1521.2386710000001</v>
      </c>
      <c r="J24" s="1">
        <v>570.45737090786349</v>
      </c>
      <c r="K24" s="2">
        <v>0.65239294710327456</v>
      </c>
      <c r="L24" s="3">
        <v>518</v>
      </c>
      <c r="M24" s="3">
        <v>794</v>
      </c>
      <c r="N24" s="3">
        <v>14</v>
      </c>
      <c r="O24" s="9">
        <v>2015</v>
      </c>
      <c r="P24" s="3" t="s">
        <v>77</v>
      </c>
      <c r="Q24" s="3"/>
      <c r="R24" s="3"/>
      <c r="S24" s="3" t="str">
        <f>Data[[#This Row],[Department]]</f>
        <v>Health Education</v>
      </c>
    </row>
    <row r="25" spans="1:19" x14ac:dyDescent="0.2">
      <c r="A25" t="s">
        <v>40</v>
      </c>
      <c r="B25" t="s">
        <v>135</v>
      </c>
      <c r="C25" t="s">
        <v>7</v>
      </c>
      <c r="D25" s="1">
        <v>2.35</v>
      </c>
      <c r="E25" s="2">
        <v>0.85106382978723394</v>
      </c>
      <c r="F25" s="1">
        <v>1.9999999999999998</v>
      </c>
      <c r="G25" s="1">
        <v>0.35</v>
      </c>
      <c r="H25" s="1">
        <v>43.800000000000004</v>
      </c>
      <c r="I25" s="1">
        <v>1314.0000000000002</v>
      </c>
      <c r="J25" s="1">
        <v>559.14893617021278</v>
      </c>
      <c r="K25" s="2">
        <v>0.85048543689320388</v>
      </c>
      <c r="L25" s="3">
        <v>438</v>
      </c>
      <c r="M25" s="3">
        <v>515</v>
      </c>
      <c r="N25" s="3">
        <v>11</v>
      </c>
      <c r="O25" s="9">
        <v>2015</v>
      </c>
      <c r="P25" s="3" t="s">
        <v>77</v>
      </c>
      <c r="Q25" s="3"/>
      <c r="R25" s="3"/>
      <c r="S25" s="3" t="str">
        <f>Data[[#This Row],[Department]]</f>
        <v>Business (excludes Accounting)</v>
      </c>
    </row>
    <row r="26" spans="1:19" x14ac:dyDescent="0.2">
      <c r="A26" t="s">
        <v>40</v>
      </c>
      <c r="B26" t="s">
        <v>132</v>
      </c>
      <c r="C26" t="s">
        <v>7</v>
      </c>
      <c r="D26" s="1">
        <v>2.4668999999999999</v>
      </c>
      <c r="E26" s="2">
        <v>0.48648100855324494</v>
      </c>
      <c r="F26" s="1">
        <v>1.2000999999999999</v>
      </c>
      <c r="G26" s="1">
        <v>1.2667999999999999</v>
      </c>
      <c r="H26" s="1">
        <v>53.693322099999996</v>
      </c>
      <c r="I26" s="1">
        <v>1610.7996629999998</v>
      </c>
      <c r="J26" s="1">
        <v>652.96512343426969</v>
      </c>
      <c r="K26" s="2">
        <v>0.86298568507157469</v>
      </c>
      <c r="L26" s="3">
        <v>422</v>
      </c>
      <c r="M26" s="3">
        <v>489</v>
      </c>
      <c r="N26" s="3">
        <v>10</v>
      </c>
      <c r="O26" s="9">
        <v>2015</v>
      </c>
      <c r="P26" s="3" t="s">
        <v>77</v>
      </c>
      <c r="Q26" s="3"/>
      <c r="R26" s="3"/>
      <c r="S26" s="3" t="str">
        <f>Data[[#This Row],[Department]]</f>
        <v>Accounting</v>
      </c>
    </row>
    <row r="27" spans="1:19" x14ac:dyDescent="0.2">
      <c r="A27" t="s">
        <v>40</v>
      </c>
      <c r="B27" t="s">
        <v>41</v>
      </c>
      <c r="C27" t="s">
        <v>7</v>
      </c>
      <c r="D27" s="1">
        <v>5.6604000000000001</v>
      </c>
      <c r="E27" s="2">
        <v>0.37689915907003035</v>
      </c>
      <c r="F27" s="1">
        <v>2.1334</v>
      </c>
      <c r="G27" s="1">
        <v>3.5270000000000001</v>
      </c>
      <c r="H27" s="1">
        <v>81.758549900000006</v>
      </c>
      <c r="I27" s="1">
        <v>2452.7564970000003</v>
      </c>
      <c r="J27" s="1">
        <v>433.31858119567522</v>
      </c>
      <c r="K27" s="2">
        <v>0.74224806201550386</v>
      </c>
      <c r="L27" s="3">
        <v>383</v>
      </c>
      <c r="M27" s="3">
        <v>516</v>
      </c>
      <c r="N27" s="3">
        <v>17</v>
      </c>
      <c r="O27" s="9">
        <v>2015</v>
      </c>
      <c r="P27" s="3" t="s">
        <v>77</v>
      </c>
      <c r="Q27" s="3"/>
      <c r="R27" s="3"/>
      <c r="S27" s="3" t="str">
        <f>Data[[#This Row],[Department]]</f>
        <v>Automotive</v>
      </c>
    </row>
    <row r="28" spans="1:19" x14ac:dyDescent="0.2">
      <c r="A28" t="s">
        <v>40</v>
      </c>
      <c r="B28" t="s">
        <v>42</v>
      </c>
      <c r="C28" t="s">
        <v>7</v>
      </c>
      <c r="D28" s="1">
        <v>1.7516</v>
      </c>
      <c r="E28" s="2">
        <v>0.18548755423612695</v>
      </c>
      <c r="F28" s="1">
        <v>0.32489999999999997</v>
      </c>
      <c r="G28" s="1">
        <v>1.4266999999999999</v>
      </c>
      <c r="H28" s="1">
        <v>19.547237999800004</v>
      </c>
      <c r="I28" s="1">
        <v>586.41713999400008</v>
      </c>
      <c r="J28" s="1">
        <v>334.78941538821653</v>
      </c>
      <c r="K28" s="2">
        <v>0.59917355371900827</v>
      </c>
      <c r="L28" s="3">
        <v>435</v>
      </c>
      <c r="M28" s="3">
        <v>726</v>
      </c>
      <c r="N28" s="3">
        <v>15</v>
      </c>
      <c r="O28" s="9">
        <v>2015</v>
      </c>
      <c r="P28" s="3" t="s">
        <v>77</v>
      </c>
      <c r="Q28" s="3"/>
      <c r="R28" s="3"/>
      <c r="S28" s="3" t="str">
        <f>Data[[#This Row],[Department]]</f>
        <v>Business Office Technology</v>
      </c>
    </row>
    <row r="29" spans="1:19" x14ac:dyDescent="0.2">
      <c r="A29" t="s">
        <v>40</v>
      </c>
      <c r="B29" t="s">
        <v>43</v>
      </c>
      <c r="C29" t="s">
        <v>7</v>
      </c>
      <c r="D29" s="1">
        <v>1.8664999999999998</v>
      </c>
      <c r="E29" s="2">
        <v>0.35713903027055988</v>
      </c>
      <c r="F29" s="1">
        <v>0.66659999999999997</v>
      </c>
      <c r="G29" s="1">
        <v>1.1999</v>
      </c>
      <c r="H29" s="1">
        <v>17.34</v>
      </c>
      <c r="I29" s="1">
        <v>520.20000000000005</v>
      </c>
      <c r="J29" s="1">
        <v>278.70345566568449</v>
      </c>
      <c r="K29" s="2">
        <v>0.60897435897435892</v>
      </c>
      <c r="L29" s="3">
        <v>95</v>
      </c>
      <c r="M29" s="3">
        <v>156</v>
      </c>
      <c r="N29" s="3">
        <v>6</v>
      </c>
      <c r="O29" s="9">
        <v>2015</v>
      </c>
      <c r="P29" s="3" t="s">
        <v>77</v>
      </c>
      <c r="Q29" s="3"/>
      <c r="R29" s="3"/>
      <c r="S29" s="3" t="str">
        <f>Data[[#This Row],[Department]]</f>
        <v>CADD Technology</v>
      </c>
    </row>
    <row r="30" spans="1:19" x14ac:dyDescent="0.2">
      <c r="A30" t="s">
        <v>40</v>
      </c>
      <c r="B30" t="s">
        <v>45</v>
      </c>
      <c r="C30" t="s">
        <v>7</v>
      </c>
      <c r="D30" s="1">
        <v>3.8129000000000008</v>
      </c>
      <c r="E30" s="2">
        <v>0.20981405229615249</v>
      </c>
      <c r="F30" s="1">
        <v>0.8</v>
      </c>
      <c r="G30" s="1">
        <v>3.0128999999999997</v>
      </c>
      <c r="H30" s="1">
        <v>62.806664397999995</v>
      </c>
      <c r="I30" s="1">
        <v>1884.1999319399999</v>
      </c>
      <c r="J30" s="1">
        <v>494.16452882058258</v>
      </c>
      <c r="K30" s="2">
        <v>0.86876640419947504</v>
      </c>
      <c r="L30" s="3">
        <v>662</v>
      </c>
      <c r="M30" s="3">
        <v>762</v>
      </c>
      <c r="N30" s="3">
        <v>21</v>
      </c>
      <c r="O30" s="9">
        <v>2015</v>
      </c>
      <c r="P30" s="3" t="s">
        <v>77</v>
      </c>
      <c r="Q30" s="3"/>
      <c r="R30" s="3"/>
      <c r="S30" s="3" t="str">
        <f>Data[[#This Row],[Department]]</f>
        <v>Child Development</v>
      </c>
    </row>
    <row r="31" spans="1:19" x14ac:dyDescent="0.2">
      <c r="A31" t="s">
        <v>40</v>
      </c>
      <c r="B31" t="s">
        <v>46</v>
      </c>
      <c r="C31" t="s">
        <v>7</v>
      </c>
      <c r="D31" s="1">
        <v>5.5104999999999995</v>
      </c>
      <c r="E31" s="2">
        <v>0.5111151438163507</v>
      </c>
      <c r="F31" s="1">
        <v>2.8165000000000004</v>
      </c>
      <c r="G31" s="1">
        <v>2.6940000000000004</v>
      </c>
      <c r="H31" s="1">
        <v>83.399992056400009</v>
      </c>
      <c r="I31" s="1">
        <v>2501.9997616920004</v>
      </c>
      <c r="J31" s="1">
        <v>454.04223966826976</v>
      </c>
      <c r="K31" s="2">
        <v>0.57301980198019797</v>
      </c>
      <c r="L31" s="3">
        <v>463</v>
      </c>
      <c r="M31" s="3">
        <v>808</v>
      </c>
      <c r="N31" s="3">
        <v>20</v>
      </c>
      <c r="O31" s="9">
        <v>2015</v>
      </c>
      <c r="P31" s="3" t="s">
        <v>77</v>
      </c>
      <c r="Q31" s="3"/>
      <c r="R31" s="3"/>
      <c r="S31" s="3" t="str">
        <f>Data[[#This Row],[Department]]</f>
        <v>Computer &amp; Information Science</v>
      </c>
    </row>
    <row r="32" spans="1:19" x14ac:dyDescent="0.2">
      <c r="A32" t="s">
        <v>40</v>
      </c>
      <c r="B32" t="s">
        <v>47</v>
      </c>
      <c r="C32" t="s">
        <v>7</v>
      </c>
      <c r="D32" s="1">
        <v>1.0499999999999998</v>
      </c>
      <c r="E32" s="2">
        <v>0</v>
      </c>
      <c r="F32" s="1">
        <v>0</v>
      </c>
      <c r="G32" s="1">
        <v>1.0499999999999998</v>
      </c>
      <c r="H32" s="1">
        <v>21</v>
      </c>
      <c r="I32" s="1">
        <v>630</v>
      </c>
      <c r="J32" s="1">
        <v>600.00000000000011</v>
      </c>
      <c r="K32" s="2">
        <v>0.9178082191780822</v>
      </c>
      <c r="L32" s="3">
        <v>134</v>
      </c>
      <c r="M32" s="3">
        <v>146</v>
      </c>
      <c r="N32" s="3">
        <v>4</v>
      </c>
      <c r="O32" s="9">
        <v>2015</v>
      </c>
      <c r="P32" s="3" t="s">
        <v>77</v>
      </c>
      <c r="Q32" s="3"/>
      <c r="R32" s="3"/>
      <c r="S32" s="3" t="str">
        <f>Data[[#This Row],[Department]]</f>
        <v>Computer Science</v>
      </c>
    </row>
    <row r="33" spans="1:19" x14ac:dyDescent="0.2">
      <c r="A33" t="s">
        <v>40</v>
      </c>
      <c r="B33" t="s">
        <v>48</v>
      </c>
      <c r="C33" t="s">
        <v>7</v>
      </c>
      <c r="D33" s="1">
        <v>1.4</v>
      </c>
      <c r="E33" s="2">
        <v>0.28571428571428575</v>
      </c>
      <c r="F33" s="1">
        <v>0.4</v>
      </c>
      <c r="G33" s="1">
        <v>1</v>
      </c>
      <c r="H33" s="1">
        <v>27.500000000000004</v>
      </c>
      <c r="I33" s="1">
        <v>825.00000000000011</v>
      </c>
      <c r="J33" s="1">
        <v>589.28571428571433</v>
      </c>
      <c r="K33" s="2">
        <v>0.83586626139817632</v>
      </c>
      <c r="L33" s="3">
        <v>275</v>
      </c>
      <c r="M33" s="3">
        <v>329</v>
      </c>
      <c r="N33" s="3">
        <v>6</v>
      </c>
      <c r="O33" s="9">
        <v>2015</v>
      </c>
      <c r="P33" s="3" t="s">
        <v>77</v>
      </c>
      <c r="Q33" s="3"/>
      <c r="R33" s="3"/>
      <c r="S33" s="3" t="str">
        <f>Data[[#This Row],[Department]]</f>
        <v>Economics</v>
      </c>
    </row>
    <row r="34" spans="1:19" x14ac:dyDescent="0.2">
      <c r="A34" t="s">
        <v>40</v>
      </c>
      <c r="B34" t="s">
        <v>49</v>
      </c>
      <c r="C34" t="s">
        <v>7</v>
      </c>
      <c r="D34" s="1">
        <v>0.26669999999999999</v>
      </c>
      <c r="E34" s="2">
        <v>0.25009373828271464</v>
      </c>
      <c r="F34" s="1">
        <v>6.6699999999999995E-2</v>
      </c>
      <c r="G34" s="1">
        <v>0.2</v>
      </c>
      <c r="H34" s="1">
        <v>3.5622659999999997</v>
      </c>
      <c r="I34" s="1">
        <v>106.86797999999999</v>
      </c>
      <c r="J34" s="1">
        <v>400.7048368953881</v>
      </c>
      <c r="K34" s="2">
        <v>0.6</v>
      </c>
      <c r="L34" s="3">
        <v>51</v>
      </c>
      <c r="M34" s="3">
        <v>85</v>
      </c>
      <c r="N34" s="3">
        <v>2</v>
      </c>
      <c r="O34" s="9">
        <v>2015</v>
      </c>
      <c r="P34" s="3" t="s">
        <v>77</v>
      </c>
      <c r="Q34" s="3"/>
      <c r="R34" s="3"/>
      <c r="S34" s="3" t="str">
        <f>Data[[#This Row],[Department]]</f>
        <v>Education</v>
      </c>
    </row>
    <row r="35" spans="1:19" x14ac:dyDescent="0.2">
      <c r="A35" t="s">
        <v>40</v>
      </c>
      <c r="B35" t="s">
        <v>50</v>
      </c>
      <c r="C35" t="s">
        <v>7</v>
      </c>
      <c r="D35" s="1">
        <v>0.35</v>
      </c>
      <c r="E35" s="2">
        <v>1</v>
      </c>
      <c r="F35" s="1">
        <v>0.35</v>
      </c>
      <c r="G35" s="1">
        <v>0</v>
      </c>
      <c r="H35" s="1">
        <v>5.4</v>
      </c>
      <c r="I35" s="1">
        <v>162</v>
      </c>
      <c r="J35" s="1">
        <v>462.85714285714289</v>
      </c>
      <c r="K35" s="2">
        <v>1.125</v>
      </c>
      <c r="L35" s="3">
        <v>27</v>
      </c>
      <c r="M35" s="3">
        <v>24</v>
      </c>
      <c r="N35" s="3">
        <v>1</v>
      </c>
      <c r="O35" s="9">
        <v>2015</v>
      </c>
      <c r="P35" s="3" t="s">
        <v>77</v>
      </c>
      <c r="Q35" s="3"/>
      <c r="R35" s="3"/>
      <c r="S35" s="3" t="str">
        <f>Data[[#This Row],[Department]]</f>
        <v>Electronics Technology</v>
      </c>
    </row>
    <row r="36" spans="1:19" x14ac:dyDescent="0.2">
      <c r="A36" t="s">
        <v>40</v>
      </c>
      <c r="B36" t="s">
        <v>51</v>
      </c>
      <c r="C36" t="s">
        <v>7</v>
      </c>
      <c r="D36" s="1">
        <v>1.2141999999999999</v>
      </c>
      <c r="E36" s="2">
        <v>0</v>
      </c>
      <c r="F36" s="1">
        <v>0</v>
      </c>
      <c r="G36" s="1">
        <v>1.2141999999999999</v>
      </c>
      <c r="H36" s="1">
        <v>14.5433319</v>
      </c>
      <c r="I36" s="1">
        <v>436.29995700000001</v>
      </c>
      <c r="J36" s="1">
        <v>359.33121149728214</v>
      </c>
      <c r="K36" s="2">
        <v>0.44954128440366975</v>
      </c>
      <c r="L36" s="3">
        <v>98</v>
      </c>
      <c r="M36" s="3">
        <v>218</v>
      </c>
      <c r="N36" s="3">
        <v>5</v>
      </c>
      <c r="O36" s="9">
        <v>2015</v>
      </c>
      <c r="P36" s="3" t="s">
        <v>77</v>
      </c>
      <c r="Q36" s="3"/>
      <c r="R36" s="3"/>
      <c r="S36" s="3" t="str">
        <f>Data[[#This Row],[Department]]</f>
        <v>Environmental Hlth/ Safety Mgt</v>
      </c>
    </row>
    <row r="37" spans="1:19" x14ac:dyDescent="0.2">
      <c r="A37" t="s">
        <v>40</v>
      </c>
      <c r="B37" t="s">
        <v>52</v>
      </c>
      <c r="C37" t="s">
        <v>7</v>
      </c>
      <c r="D37" s="1">
        <v>2.5824000000000003</v>
      </c>
      <c r="E37" s="2">
        <v>0.32911245353159846</v>
      </c>
      <c r="F37" s="1">
        <v>0.84989999999999999</v>
      </c>
      <c r="G37" s="1">
        <v>1.7324999999999999</v>
      </c>
      <c r="H37" s="1">
        <v>33.733319899999998</v>
      </c>
      <c r="I37" s="1">
        <v>1011.999597</v>
      </c>
      <c r="J37" s="1">
        <v>391.88336315055756</v>
      </c>
      <c r="K37" s="2">
        <v>0.65161290322580645</v>
      </c>
      <c r="L37" s="3">
        <v>202</v>
      </c>
      <c r="M37" s="3">
        <v>310</v>
      </c>
      <c r="N37" s="3">
        <v>10</v>
      </c>
      <c r="O37" s="9">
        <v>2015</v>
      </c>
      <c r="P37" s="3" t="s">
        <v>77</v>
      </c>
      <c r="Q37" s="3"/>
      <c r="R37" s="3"/>
      <c r="S37" s="3" t="str">
        <f>Data[[#This Row],[Department]]</f>
        <v>Graphic Design</v>
      </c>
    </row>
    <row r="38" spans="1:19" x14ac:dyDescent="0.2">
      <c r="A38" t="s">
        <v>40</v>
      </c>
      <c r="B38" t="s">
        <v>53</v>
      </c>
      <c r="C38" t="s">
        <v>7</v>
      </c>
      <c r="D38" s="1">
        <v>4.0216000000000003</v>
      </c>
      <c r="E38" s="2">
        <v>0.20720608712950067</v>
      </c>
      <c r="F38" s="1">
        <v>0.83329999999999993</v>
      </c>
      <c r="G38" s="1">
        <v>3.1883000000000004</v>
      </c>
      <c r="H38" s="1">
        <v>33.507315613099991</v>
      </c>
      <c r="I38" s="1">
        <v>1005.2194683929997</v>
      </c>
      <c r="J38" s="1">
        <v>249.95510950691258</v>
      </c>
      <c r="K38" s="2">
        <v>0.47641509433962265</v>
      </c>
      <c r="L38" s="3">
        <v>303</v>
      </c>
      <c r="M38" s="3">
        <v>636</v>
      </c>
      <c r="N38" s="3">
        <v>19</v>
      </c>
      <c r="O38" s="9">
        <v>2015</v>
      </c>
      <c r="P38" s="3" t="s">
        <v>77</v>
      </c>
      <c r="Q38" s="3"/>
      <c r="R38" s="3"/>
      <c r="S38" s="3" t="str">
        <f>Data[[#This Row],[Department]]</f>
        <v>Ornamental Horticulture</v>
      </c>
    </row>
    <row r="39" spans="1:19" x14ac:dyDescent="0.2">
      <c r="A39" t="s">
        <v>40</v>
      </c>
      <c r="B39" t="s">
        <v>54</v>
      </c>
      <c r="C39" t="s">
        <v>7</v>
      </c>
      <c r="D39" s="1">
        <v>0.8327</v>
      </c>
      <c r="E39" s="2">
        <v>0</v>
      </c>
      <c r="F39" s="1">
        <v>0</v>
      </c>
      <c r="G39" s="1">
        <v>0.83269999999999988</v>
      </c>
      <c r="H39" s="1">
        <v>11.5733333</v>
      </c>
      <c r="I39" s="1">
        <v>347.19999899999999</v>
      </c>
      <c r="J39" s="1">
        <v>416.95688603338539</v>
      </c>
      <c r="K39" s="2">
        <v>0.58947368421052626</v>
      </c>
      <c r="L39" s="3">
        <v>112</v>
      </c>
      <c r="M39" s="3">
        <v>190</v>
      </c>
      <c r="N39" s="3">
        <v>5</v>
      </c>
      <c r="O39" s="9">
        <v>2015</v>
      </c>
      <c r="P39" s="3" t="s">
        <v>77</v>
      </c>
      <c r="Q39" s="3"/>
      <c r="R39" s="3"/>
      <c r="S39" s="3" t="str">
        <f>Data[[#This Row],[Department]]</f>
        <v>Paralegal Studies</v>
      </c>
    </row>
    <row r="40" spans="1:19" x14ac:dyDescent="0.2">
      <c r="A40" t="s">
        <v>40</v>
      </c>
      <c r="B40" t="s">
        <v>55</v>
      </c>
      <c r="C40" t="s">
        <v>7</v>
      </c>
      <c r="D40" s="1">
        <v>0.99620000000000009</v>
      </c>
      <c r="E40" s="2">
        <v>0</v>
      </c>
      <c r="F40" s="1">
        <v>0</v>
      </c>
      <c r="G40" s="1">
        <v>0.99620000000000009</v>
      </c>
      <c r="H40" s="1">
        <v>16.303333000000002</v>
      </c>
      <c r="I40" s="1">
        <v>489.09999000000005</v>
      </c>
      <c r="J40" s="1">
        <v>490.96565950612336</v>
      </c>
      <c r="K40" s="2">
        <v>0.75454545454545452</v>
      </c>
      <c r="L40" s="3">
        <v>166</v>
      </c>
      <c r="M40" s="3">
        <v>220</v>
      </c>
      <c r="N40" s="3">
        <v>5</v>
      </c>
      <c r="O40" s="9">
        <v>2015</v>
      </c>
      <c r="P40" s="3" t="s">
        <v>77</v>
      </c>
      <c r="Q40" s="3"/>
      <c r="R40" s="3"/>
      <c r="S40" s="3" t="str">
        <f>Data[[#This Row],[Department]]</f>
        <v>Real Estate</v>
      </c>
    </row>
    <row r="41" spans="1:19" x14ac:dyDescent="0.2">
      <c r="A41" t="s">
        <v>40</v>
      </c>
      <c r="B41" t="s">
        <v>57</v>
      </c>
      <c r="C41" t="s">
        <v>7</v>
      </c>
      <c r="D41" s="1">
        <v>2.4186000000000001</v>
      </c>
      <c r="E41" s="2">
        <v>0.3307698668651286</v>
      </c>
      <c r="F41" s="1">
        <v>0.8</v>
      </c>
      <c r="G41" s="1">
        <v>1.6185999999999998</v>
      </c>
      <c r="H41" s="1">
        <v>31.116699300000001</v>
      </c>
      <c r="I41" s="1">
        <v>933.50097900000003</v>
      </c>
      <c r="J41" s="1">
        <v>385.96749317787146</v>
      </c>
      <c r="K41" s="2">
        <v>0.5716911764705882</v>
      </c>
      <c r="L41" s="3">
        <v>311</v>
      </c>
      <c r="M41" s="3">
        <v>544</v>
      </c>
      <c r="N41" s="3">
        <v>13</v>
      </c>
      <c r="O41" s="9">
        <v>2015</v>
      </c>
      <c r="P41" s="3" t="s">
        <v>77</v>
      </c>
      <c r="Q41" s="3"/>
      <c r="R41" s="3"/>
      <c r="S41" s="3" t="str">
        <f>Data[[#This Row],[Department]]</f>
        <v>Water/Wastewater</v>
      </c>
    </row>
    <row r="42" spans="1:19" x14ac:dyDescent="0.2">
      <c r="A42" t="s">
        <v>58</v>
      </c>
      <c r="B42" t="s">
        <v>58</v>
      </c>
      <c r="C42" t="s">
        <v>7</v>
      </c>
      <c r="D42" s="1">
        <v>3.3334000000000006</v>
      </c>
      <c r="E42" s="2">
        <v>0</v>
      </c>
      <c r="F42" s="1">
        <v>0</v>
      </c>
      <c r="G42" s="1">
        <v>3.3333999999999997</v>
      </c>
      <c r="H42" s="1">
        <v>64.940451999999993</v>
      </c>
      <c r="I42" s="1">
        <v>1948.2135599999997</v>
      </c>
      <c r="J42" s="1">
        <v>584.45237895242087</v>
      </c>
      <c r="K42" s="2">
        <v>0.9761194029850746</v>
      </c>
      <c r="L42" s="3">
        <v>654</v>
      </c>
      <c r="M42" s="3">
        <v>670</v>
      </c>
      <c r="N42" s="3">
        <v>18</v>
      </c>
      <c r="O42" s="9">
        <v>2015</v>
      </c>
      <c r="P42" s="3" t="s">
        <v>77</v>
      </c>
      <c r="Q42" s="3"/>
      <c r="R42" s="3"/>
      <c r="S42" s="3" t="str">
        <f>Data[[#This Row],[Department]]</f>
        <v>Counseling</v>
      </c>
    </row>
    <row r="43" spans="1:19" x14ac:dyDescent="0.2">
      <c r="A43" t="s">
        <v>58</v>
      </c>
      <c r="B43" t="s">
        <v>59</v>
      </c>
      <c r="C43" t="s">
        <v>7</v>
      </c>
      <c r="D43" s="1">
        <v>0</v>
      </c>
      <c r="E43" s="2" t="e">
        <v>#NUM!</v>
      </c>
      <c r="F43" s="1">
        <v>0</v>
      </c>
      <c r="G43" s="1">
        <v>0</v>
      </c>
      <c r="H43" s="1">
        <v>0.7333326</v>
      </c>
      <c r="I43" s="1">
        <v>21.999977999999999</v>
      </c>
      <c r="J43" s="1"/>
      <c r="K43" s="2">
        <v>0.52380952380952384</v>
      </c>
      <c r="L43" s="3">
        <v>22</v>
      </c>
      <c r="M43" s="3">
        <v>42</v>
      </c>
      <c r="N43" s="3">
        <v>1</v>
      </c>
      <c r="O43" s="9">
        <v>2015</v>
      </c>
      <c r="P43" s="3" t="s">
        <v>77</v>
      </c>
      <c r="Q43" s="3"/>
      <c r="R43" s="3"/>
      <c r="S43" s="3" t="str">
        <f>Data[[#This Row],[Department]]</f>
        <v>Personal Dev Special Services</v>
      </c>
    </row>
    <row r="44" spans="1:19" x14ac:dyDescent="0.2">
      <c r="A44" t="s">
        <v>58</v>
      </c>
      <c r="B44" t="s">
        <v>60</v>
      </c>
      <c r="C44" t="s">
        <v>7</v>
      </c>
      <c r="D44" s="1">
        <v>0.29430000000000001</v>
      </c>
      <c r="E44" s="2">
        <v>0</v>
      </c>
      <c r="F44" s="1">
        <v>0</v>
      </c>
      <c r="G44" s="1">
        <v>0.29430000000000001</v>
      </c>
      <c r="H44" s="1">
        <v>0.1666665</v>
      </c>
      <c r="I44" s="1">
        <v>4.9999950000000002</v>
      </c>
      <c r="J44" s="1">
        <v>16.989449541284401</v>
      </c>
      <c r="K44" s="2">
        <v>0.25</v>
      </c>
      <c r="L44" s="3">
        <v>5</v>
      </c>
      <c r="M44" s="3">
        <v>20</v>
      </c>
      <c r="N44" s="3">
        <v>1</v>
      </c>
      <c r="O44" s="9">
        <v>2015</v>
      </c>
      <c r="P44" s="3" t="s">
        <v>77</v>
      </c>
      <c r="Q44" s="3"/>
      <c r="R44" s="3"/>
      <c r="S44" s="3" t="str">
        <f>Data[[#This Row],[Department]]</f>
        <v>Work Experience</v>
      </c>
    </row>
    <row r="45" spans="1:19" x14ac:dyDescent="0.2">
      <c r="A45" t="s">
        <v>61</v>
      </c>
      <c r="B45" t="s">
        <v>63</v>
      </c>
      <c r="C45" t="s">
        <v>7</v>
      </c>
      <c r="D45" s="1">
        <v>6.6699999999999995E-2</v>
      </c>
      <c r="E45" s="2">
        <v>0</v>
      </c>
      <c r="F45" s="1">
        <v>0</v>
      </c>
      <c r="G45" s="1">
        <v>6.6699999999999995E-2</v>
      </c>
      <c r="H45" s="1">
        <v>0.3666663</v>
      </c>
      <c r="I45" s="1">
        <v>10.999988999999999</v>
      </c>
      <c r="J45" s="1">
        <v>164.91737631184409</v>
      </c>
      <c r="K45" s="2">
        <v>0.22</v>
      </c>
      <c r="L45" s="3">
        <v>11</v>
      </c>
      <c r="M45" s="3">
        <v>50</v>
      </c>
      <c r="N45" s="3">
        <v>1</v>
      </c>
      <c r="O45" s="9">
        <v>2015</v>
      </c>
      <c r="P45" s="3" t="s">
        <v>77</v>
      </c>
      <c r="Q45" s="3"/>
      <c r="R45" s="3"/>
      <c r="S45" s="3" t="str">
        <f>Data[[#This Row],[Department]]</f>
        <v>Library Information Resources</v>
      </c>
    </row>
    <row r="46" spans="1:19" x14ac:dyDescent="0.2">
      <c r="A46" t="s">
        <v>64</v>
      </c>
      <c r="B46" t="s">
        <v>65</v>
      </c>
      <c r="C46" t="s">
        <v>7</v>
      </c>
      <c r="D46" s="1">
        <v>0.9</v>
      </c>
      <c r="E46" s="2">
        <v>1</v>
      </c>
      <c r="F46" s="1">
        <v>0.9</v>
      </c>
      <c r="G46" s="1">
        <v>0</v>
      </c>
      <c r="H46" s="1">
        <v>17.64</v>
      </c>
      <c r="I46" s="1">
        <v>529.20000000000005</v>
      </c>
      <c r="J46" s="1">
        <v>588</v>
      </c>
      <c r="K46" s="2">
        <v>0.96111111111111114</v>
      </c>
      <c r="L46" s="3">
        <v>173</v>
      </c>
      <c r="M46" s="3">
        <v>180</v>
      </c>
      <c r="N46" s="3">
        <v>5</v>
      </c>
      <c r="O46" s="9">
        <v>2015</v>
      </c>
      <c r="P46" s="3" t="s">
        <v>77</v>
      </c>
      <c r="Q46" s="3"/>
      <c r="R46" s="3"/>
      <c r="S46" s="3" t="str">
        <f>Data[[#This Row],[Department]]</f>
        <v>Astronomy</v>
      </c>
    </row>
    <row r="47" spans="1:19" x14ac:dyDescent="0.2">
      <c r="A47" t="s">
        <v>64</v>
      </c>
      <c r="B47" t="s">
        <v>66</v>
      </c>
      <c r="C47" t="s">
        <v>7</v>
      </c>
      <c r="D47" s="1">
        <v>8.5667000000000044</v>
      </c>
      <c r="E47" s="2">
        <v>0.27626740751981493</v>
      </c>
      <c r="F47" s="1">
        <v>2.3666999999999998</v>
      </c>
      <c r="G47" s="1">
        <v>6.1999999999999993</v>
      </c>
      <c r="H47" s="1">
        <v>181.00999899999999</v>
      </c>
      <c r="I47" s="1">
        <v>5430.29997</v>
      </c>
      <c r="J47" s="1">
        <v>633.88468955373673</v>
      </c>
      <c r="K47" s="2">
        <v>1.0016</v>
      </c>
      <c r="L47" s="3">
        <v>1252</v>
      </c>
      <c r="M47" s="3">
        <v>1250</v>
      </c>
      <c r="N47" s="3">
        <v>31</v>
      </c>
      <c r="O47" s="9">
        <v>2015</v>
      </c>
      <c r="P47" s="3" t="s">
        <v>77</v>
      </c>
      <c r="Q47" s="3"/>
      <c r="R47" s="3"/>
      <c r="S47" s="3" t="str">
        <f>Data[[#This Row],[Department]]</f>
        <v>Biology</v>
      </c>
    </row>
    <row r="48" spans="1:19" x14ac:dyDescent="0.2">
      <c r="A48" t="s">
        <v>64</v>
      </c>
      <c r="B48" t="s">
        <v>67</v>
      </c>
      <c r="C48" t="s">
        <v>7</v>
      </c>
      <c r="D48" s="1">
        <v>4.8000999999999996</v>
      </c>
      <c r="E48" s="2">
        <v>0.38540863732005587</v>
      </c>
      <c r="F48" s="1">
        <v>1.85</v>
      </c>
      <c r="G48" s="1">
        <v>2.9501000000000004</v>
      </c>
      <c r="H48" s="1">
        <v>70.533330899999996</v>
      </c>
      <c r="I48" s="1">
        <v>2115.9999269999998</v>
      </c>
      <c r="J48" s="1">
        <v>440.824134288869</v>
      </c>
      <c r="K48" s="2">
        <v>0.91447368421052633</v>
      </c>
      <c r="L48" s="3">
        <v>278</v>
      </c>
      <c r="M48" s="3">
        <v>304</v>
      </c>
      <c r="N48" s="3">
        <v>11</v>
      </c>
      <c r="O48" s="9">
        <v>2015</v>
      </c>
      <c r="P48" s="3" t="s">
        <v>77</v>
      </c>
      <c r="Q48" s="3"/>
      <c r="R48" s="3"/>
      <c r="S48" s="3" t="str">
        <f>Data[[#This Row],[Department]]</f>
        <v>Chemistry</v>
      </c>
    </row>
    <row r="49" spans="1:19" x14ac:dyDescent="0.2">
      <c r="A49" t="s">
        <v>64</v>
      </c>
      <c r="B49" t="s">
        <v>68</v>
      </c>
      <c r="C49" t="s">
        <v>7</v>
      </c>
      <c r="D49" s="1">
        <v>1.4499999999999997</v>
      </c>
      <c r="E49" s="2">
        <v>0.86206896551724155</v>
      </c>
      <c r="F49" s="1">
        <v>1.25</v>
      </c>
      <c r="G49" s="1">
        <v>0.2</v>
      </c>
      <c r="H49" s="1">
        <v>23.833106000000001</v>
      </c>
      <c r="I49" s="1">
        <v>714.99318000000005</v>
      </c>
      <c r="J49" s="1">
        <v>493.09874482758636</v>
      </c>
      <c r="K49" s="2">
        <v>0.98666666666666669</v>
      </c>
      <c r="L49" s="3">
        <v>148</v>
      </c>
      <c r="M49" s="3">
        <v>150</v>
      </c>
      <c r="N49" s="3">
        <v>5</v>
      </c>
      <c r="O49" s="9">
        <v>2015</v>
      </c>
      <c r="P49" s="3" t="s">
        <v>77</v>
      </c>
      <c r="Q49" s="3"/>
      <c r="R49" s="3"/>
      <c r="S49" s="3" t="str">
        <f>Data[[#This Row],[Department]]</f>
        <v>Engineering</v>
      </c>
    </row>
    <row r="50" spans="1:19" x14ac:dyDescent="0.2">
      <c r="A50" t="s">
        <v>64</v>
      </c>
      <c r="B50" t="s">
        <v>69</v>
      </c>
      <c r="C50" t="s">
        <v>7</v>
      </c>
      <c r="D50" s="1">
        <v>0.95</v>
      </c>
      <c r="E50" s="2">
        <v>0</v>
      </c>
      <c r="F50" s="1">
        <v>0</v>
      </c>
      <c r="G50" s="1">
        <v>0.95</v>
      </c>
      <c r="H50" s="1">
        <v>11.093707999999999</v>
      </c>
      <c r="I50" s="1">
        <v>332.81124</v>
      </c>
      <c r="J50" s="1">
        <v>350.32762105263157</v>
      </c>
      <c r="K50" s="2">
        <v>0.69374999999999998</v>
      </c>
      <c r="L50" s="3">
        <v>111</v>
      </c>
      <c r="M50" s="3">
        <v>160</v>
      </c>
      <c r="N50" s="3">
        <v>5</v>
      </c>
      <c r="O50" s="9">
        <v>2015</v>
      </c>
      <c r="P50" s="3" t="s">
        <v>77</v>
      </c>
      <c r="Q50" s="3"/>
      <c r="R50" s="3"/>
      <c r="S50" s="3" t="str">
        <f>Data[[#This Row],[Department]]</f>
        <v>Geography</v>
      </c>
    </row>
    <row r="51" spans="1:19" x14ac:dyDescent="0.2">
      <c r="A51" t="s">
        <v>64</v>
      </c>
      <c r="B51" t="s">
        <v>70</v>
      </c>
      <c r="C51" t="s">
        <v>7</v>
      </c>
      <c r="D51" s="1">
        <v>0.55000000000000004</v>
      </c>
      <c r="E51" s="2">
        <v>0</v>
      </c>
      <c r="F51" s="1">
        <v>0</v>
      </c>
      <c r="G51" s="1">
        <v>0.55000000000000004</v>
      </c>
      <c r="H51" s="1">
        <v>7.83</v>
      </c>
      <c r="I51" s="1">
        <v>234.9</v>
      </c>
      <c r="J51" s="1">
        <v>427.09090909090901</v>
      </c>
      <c r="K51" s="2">
        <v>0.79166666666666663</v>
      </c>
      <c r="L51" s="3">
        <v>76</v>
      </c>
      <c r="M51" s="3">
        <v>96</v>
      </c>
      <c r="N51" s="3">
        <v>3</v>
      </c>
      <c r="O51" s="9">
        <v>2015</v>
      </c>
      <c r="P51" s="3" t="s">
        <v>77</v>
      </c>
      <c r="Q51" s="3"/>
      <c r="R51" s="3"/>
      <c r="S51" s="3" t="str">
        <f>Data[[#This Row],[Department]]</f>
        <v>Geology</v>
      </c>
    </row>
    <row r="52" spans="1:19" x14ac:dyDescent="0.2">
      <c r="A52" t="s">
        <v>64</v>
      </c>
      <c r="B52" t="s">
        <v>71</v>
      </c>
      <c r="C52" t="s">
        <v>7</v>
      </c>
      <c r="D52" s="1">
        <v>20.516599999999997</v>
      </c>
      <c r="E52" s="2">
        <v>0.28594406480605955</v>
      </c>
      <c r="F52" s="1">
        <v>5.8666000000000009</v>
      </c>
      <c r="G52" s="1">
        <v>14.649999999999999</v>
      </c>
      <c r="H52" s="1">
        <v>398.33650110000008</v>
      </c>
      <c r="I52" s="1">
        <v>11950.095033000001</v>
      </c>
      <c r="J52" s="1">
        <v>582.45981463790326</v>
      </c>
      <c r="K52" s="2">
        <v>0.89514925373134324</v>
      </c>
      <c r="L52" s="3">
        <v>2399</v>
      </c>
      <c r="M52" s="3">
        <v>2680</v>
      </c>
      <c r="N52" s="3">
        <v>64</v>
      </c>
      <c r="O52" s="9">
        <v>2015</v>
      </c>
      <c r="P52" s="3" t="s">
        <v>77</v>
      </c>
      <c r="Q52" s="3"/>
      <c r="R52" s="3"/>
      <c r="S52" s="3" t="str">
        <f>Data[[#This Row],[Department]]</f>
        <v>Math</v>
      </c>
    </row>
    <row r="53" spans="1:19" x14ac:dyDescent="0.2">
      <c r="A53" t="s">
        <v>64</v>
      </c>
      <c r="B53" t="s">
        <v>72</v>
      </c>
      <c r="C53" t="s">
        <v>7</v>
      </c>
      <c r="D53" s="1">
        <v>0.75000000000000011</v>
      </c>
      <c r="E53" s="2">
        <v>0</v>
      </c>
      <c r="F53" s="1">
        <v>0</v>
      </c>
      <c r="G53" s="1">
        <v>0.75000000000000011</v>
      </c>
      <c r="H53" s="1">
        <v>11.69</v>
      </c>
      <c r="I53" s="1">
        <v>350.7</v>
      </c>
      <c r="J53" s="1">
        <v>467.59999999999991</v>
      </c>
      <c r="K53" s="2">
        <v>0.875</v>
      </c>
      <c r="L53" s="3">
        <v>112</v>
      </c>
      <c r="M53" s="3">
        <v>128</v>
      </c>
      <c r="N53" s="3">
        <v>4</v>
      </c>
      <c r="O53" s="9">
        <v>2015</v>
      </c>
      <c r="P53" s="3" t="s">
        <v>77</v>
      </c>
      <c r="Q53" s="3"/>
      <c r="R53" s="3"/>
      <c r="S53" s="3" t="str">
        <f>Data[[#This Row],[Department]]</f>
        <v>Oceanography</v>
      </c>
    </row>
    <row r="54" spans="1:19" x14ac:dyDescent="0.2">
      <c r="A54" t="s">
        <v>64</v>
      </c>
      <c r="B54" t="s">
        <v>73</v>
      </c>
      <c r="C54" t="s">
        <v>7</v>
      </c>
      <c r="D54" s="1">
        <v>2.4335</v>
      </c>
      <c r="E54" s="2">
        <v>0.57534415450996512</v>
      </c>
      <c r="F54" s="1">
        <v>1.4001000000000001</v>
      </c>
      <c r="G54" s="1">
        <v>1.0333999999999999</v>
      </c>
      <c r="H54" s="1">
        <v>43.999994600000001</v>
      </c>
      <c r="I54" s="1">
        <v>1319.999838</v>
      </c>
      <c r="J54" s="1">
        <v>542.42853420998563</v>
      </c>
      <c r="K54" s="2">
        <v>1.0052083333333333</v>
      </c>
      <c r="L54" s="3">
        <v>193</v>
      </c>
      <c r="M54" s="3">
        <v>192</v>
      </c>
      <c r="N54" s="3">
        <v>6</v>
      </c>
      <c r="O54" s="9">
        <v>2015</v>
      </c>
      <c r="P54" s="3" t="s">
        <v>77</v>
      </c>
      <c r="Q54" s="3"/>
      <c r="R54" s="3"/>
      <c r="S54" s="3" t="str">
        <f>Data[[#This Row],[Department]]</f>
        <v>Physics</v>
      </c>
    </row>
    <row r="55" spans="1:19" x14ac:dyDescent="0.2">
      <c r="A55" t="s">
        <v>5</v>
      </c>
      <c r="B55" t="s">
        <v>6</v>
      </c>
      <c r="C55" t="s">
        <v>9</v>
      </c>
      <c r="D55" s="1">
        <v>3.3338000000000001</v>
      </c>
      <c r="E55" s="2">
        <v>0.3199952006719059</v>
      </c>
      <c r="F55" s="1">
        <v>1.0668</v>
      </c>
      <c r="G55" s="1">
        <v>2.2669999999999999</v>
      </c>
      <c r="H55" s="1">
        <v>34.512833300000004</v>
      </c>
      <c r="I55" s="1">
        <v>1035.3849990000001</v>
      </c>
      <c r="J55" s="1">
        <v>310.5720196172536</v>
      </c>
      <c r="K55" s="2">
        <v>0.75204359673024523</v>
      </c>
      <c r="L55" s="3">
        <v>276</v>
      </c>
      <c r="M55" s="3">
        <v>367</v>
      </c>
      <c r="N55" s="3">
        <v>14</v>
      </c>
      <c r="O55" s="9">
        <v>2016</v>
      </c>
      <c r="P55" s="3" t="s">
        <v>77</v>
      </c>
      <c r="Q55" s="3"/>
      <c r="R55" s="3"/>
      <c r="S55" s="3" t="str">
        <f>Data[[#This Row],[Department]]</f>
        <v>American Sign Language</v>
      </c>
    </row>
    <row r="56" spans="1:19" x14ac:dyDescent="0.2">
      <c r="A56" t="s">
        <v>5</v>
      </c>
      <c r="B56" t="s">
        <v>16</v>
      </c>
      <c r="C56" t="s">
        <v>9</v>
      </c>
      <c r="D56" s="1">
        <v>0.60000000000000009</v>
      </c>
      <c r="E56" s="2">
        <v>0</v>
      </c>
      <c r="F56" s="1">
        <v>0</v>
      </c>
      <c r="G56" s="1">
        <v>0.60000000000000009</v>
      </c>
      <c r="H56" s="1">
        <v>10.799999999999999</v>
      </c>
      <c r="I56" s="1">
        <v>323.99999999999994</v>
      </c>
      <c r="J56" s="1">
        <v>539.99999999999989</v>
      </c>
      <c r="K56" s="2">
        <v>0.8</v>
      </c>
      <c r="L56" s="3">
        <v>108</v>
      </c>
      <c r="M56" s="3">
        <v>135</v>
      </c>
      <c r="N56" s="3">
        <v>3</v>
      </c>
      <c r="O56" s="9">
        <v>2016</v>
      </c>
      <c r="P56" s="3" t="s">
        <v>77</v>
      </c>
      <c r="Q56" s="3"/>
      <c r="R56" s="3"/>
      <c r="S56" s="3" t="str">
        <f>Data[[#This Row],[Department]]</f>
        <v>Anthropology</v>
      </c>
    </row>
    <row r="57" spans="1:19" x14ac:dyDescent="0.2">
      <c r="A57" t="s">
        <v>5</v>
      </c>
      <c r="B57" t="s">
        <v>17</v>
      </c>
      <c r="C57" t="s">
        <v>9</v>
      </c>
      <c r="D57" s="1">
        <v>5.1328999999999994</v>
      </c>
      <c r="E57" s="2">
        <v>0</v>
      </c>
      <c r="F57" s="1">
        <v>0</v>
      </c>
      <c r="G57" s="1">
        <v>5.1328999999999994</v>
      </c>
      <c r="H57" s="1">
        <v>75.319971599999988</v>
      </c>
      <c r="I57" s="1">
        <v>2259.5991479999998</v>
      </c>
      <c r="J57" s="1">
        <v>440.21881353620762</v>
      </c>
      <c r="K57" s="2">
        <v>0.99793814432989691</v>
      </c>
      <c r="L57" s="3">
        <v>484</v>
      </c>
      <c r="M57" s="3">
        <v>485</v>
      </c>
      <c r="N57" s="3">
        <v>17</v>
      </c>
      <c r="O57" s="9">
        <v>2016</v>
      </c>
      <c r="P57" s="3" t="s">
        <v>77</v>
      </c>
      <c r="Q57" s="3"/>
      <c r="R57" s="3"/>
      <c r="S57" s="3" t="str">
        <f>Data[[#This Row],[Department]]</f>
        <v>Arabic</v>
      </c>
    </row>
    <row r="58" spans="1:19" x14ac:dyDescent="0.2">
      <c r="A58" t="s">
        <v>5</v>
      </c>
      <c r="B58" t="s">
        <v>18</v>
      </c>
      <c r="C58" t="s">
        <v>9</v>
      </c>
      <c r="D58" s="1">
        <v>0.33329999999999999</v>
      </c>
      <c r="E58" s="2">
        <v>0</v>
      </c>
      <c r="F58" s="1">
        <v>0</v>
      </c>
      <c r="G58" s="1">
        <v>0.33329999999999999</v>
      </c>
      <c r="H58" s="1">
        <v>1.8333326000000001</v>
      </c>
      <c r="I58" s="1">
        <v>54.999978000000006</v>
      </c>
      <c r="J58" s="1">
        <v>165.01643564356436</v>
      </c>
      <c r="K58" s="2">
        <v>0.36666666666666664</v>
      </c>
      <c r="L58" s="3">
        <v>11</v>
      </c>
      <c r="M58" s="3">
        <v>30</v>
      </c>
      <c r="N58" s="3">
        <v>1</v>
      </c>
      <c r="O58" s="9">
        <v>2016</v>
      </c>
      <c r="P58" s="3" t="s">
        <v>77</v>
      </c>
      <c r="Q58" s="3"/>
      <c r="R58" s="3"/>
      <c r="S58" s="3" t="str">
        <f>Data[[#This Row],[Department]]</f>
        <v>Aramaic</v>
      </c>
    </row>
    <row r="59" spans="1:19" x14ac:dyDescent="0.2">
      <c r="A59" t="s">
        <v>5</v>
      </c>
      <c r="B59" t="s">
        <v>19</v>
      </c>
      <c r="C59" t="s">
        <v>9</v>
      </c>
      <c r="D59" s="1">
        <v>5.6663000000000014</v>
      </c>
      <c r="E59" s="2">
        <v>0.14706245698251058</v>
      </c>
      <c r="F59" s="1">
        <v>0.83329999999999993</v>
      </c>
      <c r="G59" s="1">
        <v>4.8330000000000011</v>
      </c>
      <c r="H59" s="1">
        <v>81.829999999999984</v>
      </c>
      <c r="I59" s="1">
        <v>2454.8999999999996</v>
      </c>
      <c r="J59" s="1">
        <v>433.24568060286231</v>
      </c>
      <c r="K59" s="2">
        <v>0.78761061946902655</v>
      </c>
      <c r="L59" s="3">
        <v>623</v>
      </c>
      <c r="M59" s="3">
        <v>791</v>
      </c>
      <c r="N59" s="3">
        <v>20</v>
      </c>
      <c r="O59" s="9">
        <v>2016</v>
      </c>
      <c r="P59" s="3" t="s">
        <v>77</v>
      </c>
      <c r="Q59" s="3"/>
      <c r="R59" s="3"/>
      <c r="S59" s="3" t="str">
        <f>Data[[#This Row],[Department]]</f>
        <v>Art</v>
      </c>
    </row>
    <row r="60" spans="1:19" x14ac:dyDescent="0.2">
      <c r="A60" t="s">
        <v>5</v>
      </c>
      <c r="B60" t="s">
        <v>20</v>
      </c>
      <c r="C60" t="s">
        <v>9</v>
      </c>
      <c r="D60" s="1">
        <v>4.4000000000000012</v>
      </c>
      <c r="E60" s="2">
        <v>0.40909090909090895</v>
      </c>
      <c r="F60" s="1">
        <v>1.7999999999999998</v>
      </c>
      <c r="G60" s="1">
        <v>2.6</v>
      </c>
      <c r="H60" s="1">
        <v>64.573332399999998</v>
      </c>
      <c r="I60" s="1">
        <v>1937.1999719999999</v>
      </c>
      <c r="J60" s="1">
        <v>440.27272090909076</v>
      </c>
      <c r="K60" s="2">
        <v>0.97272727272727277</v>
      </c>
      <c r="L60" s="3">
        <v>642</v>
      </c>
      <c r="M60" s="3">
        <v>660</v>
      </c>
      <c r="N60" s="3">
        <v>22</v>
      </c>
      <c r="O60" s="9">
        <v>2016</v>
      </c>
      <c r="P60" s="3" t="s">
        <v>77</v>
      </c>
      <c r="Q60" s="3"/>
      <c r="R60" s="3"/>
      <c r="S60" s="3" t="str">
        <f>Data[[#This Row],[Department]]</f>
        <v>Communication</v>
      </c>
    </row>
    <row r="61" spans="1:19" x14ac:dyDescent="0.2">
      <c r="A61" t="s">
        <v>5</v>
      </c>
      <c r="B61" t="s">
        <v>21</v>
      </c>
      <c r="C61" t="s">
        <v>9</v>
      </c>
      <c r="D61" s="1">
        <v>17.266600000000007</v>
      </c>
      <c r="E61" s="2">
        <v>0.31080235831026365</v>
      </c>
      <c r="F61" s="1">
        <v>5.3665000000000003</v>
      </c>
      <c r="G61" s="1">
        <v>11.900100000000002</v>
      </c>
      <c r="H61" s="1">
        <v>239.4394451</v>
      </c>
      <c r="I61" s="1">
        <v>7183.1833530000004</v>
      </c>
      <c r="J61" s="1">
        <v>416.01608614318957</v>
      </c>
      <c r="K61" s="2">
        <v>0.87231968810916183</v>
      </c>
      <c r="L61" s="3">
        <v>1790</v>
      </c>
      <c r="M61" s="3">
        <v>2052</v>
      </c>
      <c r="N61" s="3">
        <v>58</v>
      </c>
      <c r="O61" s="9">
        <v>2016</v>
      </c>
      <c r="P61" s="3" t="s">
        <v>77</v>
      </c>
      <c r="Q61" s="3"/>
      <c r="R61" s="3"/>
      <c r="S61" s="3" t="str">
        <f>Data[[#This Row],[Department]]</f>
        <v>English</v>
      </c>
    </row>
    <row r="62" spans="1:19" x14ac:dyDescent="0.2">
      <c r="A62" t="s">
        <v>5</v>
      </c>
      <c r="B62" t="s">
        <v>22</v>
      </c>
      <c r="C62" t="s">
        <v>9</v>
      </c>
      <c r="D62" s="1">
        <v>20.582699999999988</v>
      </c>
      <c r="E62" s="2">
        <v>0.1651824104709296</v>
      </c>
      <c r="F62" s="1">
        <v>3.3999000000000006</v>
      </c>
      <c r="G62" s="1">
        <v>17.182799999999993</v>
      </c>
      <c r="H62" s="1">
        <v>244.07999589999991</v>
      </c>
      <c r="I62" s="1">
        <v>7322.3998769999971</v>
      </c>
      <c r="J62" s="1">
        <v>355.75506988879016</v>
      </c>
      <c r="K62" s="2">
        <v>0.94729729729729728</v>
      </c>
      <c r="L62" s="3">
        <v>1402</v>
      </c>
      <c r="M62" s="3">
        <v>1480</v>
      </c>
      <c r="N62" s="3">
        <v>60</v>
      </c>
      <c r="O62" s="9">
        <v>2016</v>
      </c>
      <c r="P62" s="3" t="s">
        <v>77</v>
      </c>
      <c r="Q62" s="3"/>
      <c r="R62" s="3"/>
      <c r="S62" s="3" t="str">
        <f>Data[[#This Row],[Department]]</f>
        <v>English As a Second Language</v>
      </c>
    </row>
    <row r="63" spans="1:19" x14ac:dyDescent="0.2">
      <c r="A63" t="s">
        <v>5</v>
      </c>
      <c r="B63" t="s">
        <v>23</v>
      </c>
      <c r="C63" t="s">
        <v>9</v>
      </c>
      <c r="D63" s="1">
        <v>0.99990000000000001</v>
      </c>
      <c r="E63" s="2">
        <v>0</v>
      </c>
      <c r="F63" s="1">
        <v>0</v>
      </c>
      <c r="G63" s="1">
        <v>0.99990000000000001</v>
      </c>
      <c r="H63" s="1">
        <v>8.4937124829999995</v>
      </c>
      <c r="I63" s="1">
        <v>254.81137448999999</v>
      </c>
      <c r="J63" s="1">
        <v>254.83685817581755</v>
      </c>
      <c r="K63" s="2">
        <v>0.64444444444444449</v>
      </c>
      <c r="L63" s="3">
        <v>58</v>
      </c>
      <c r="M63" s="3">
        <v>90</v>
      </c>
      <c r="N63" s="3">
        <v>3</v>
      </c>
      <c r="O63" s="9">
        <v>2016</v>
      </c>
      <c r="P63" s="3" t="s">
        <v>77</v>
      </c>
      <c r="Q63" s="3"/>
      <c r="R63" s="3"/>
      <c r="S63" s="3" t="str">
        <f>Data[[#This Row],[Department]]</f>
        <v>French</v>
      </c>
    </row>
    <row r="64" spans="1:19" x14ac:dyDescent="0.2">
      <c r="A64" t="s">
        <v>5</v>
      </c>
      <c r="B64" t="s">
        <v>24</v>
      </c>
      <c r="C64" t="s">
        <v>9</v>
      </c>
      <c r="D64" s="1">
        <v>4.4000000000000004</v>
      </c>
      <c r="E64" s="2">
        <v>0.27272727272727276</v>
      </c>
      <c r="F64" s="1">
        <v>1.2000000000000002</v>
      </c>
      <c r="G64" s="1">
        <v>3.2</v>
      </c>
      <c r="H64" s="1">
        <v>81.401499999999999</v>
      </c>
      <c r="I64" s="1">
        <v>2442.0450000000001</v>
      </c>
      <c r="J64" s="1">
        <v>555.01022727272721</v>
      </c>
      <c r="K64" s="2">
        <v>0.68866328257191201</v>
      </c>
      <c r="L64" s="3">
        <v>814</v>
      </c>
      <c r="M64" s="3">
        <v>1182</v>
      </c>
      <c r="N64" s="3">
        <v>22</v>
      </c>
      <c r="O64" s="9">
        <v>2016</v>
      </c>
      <c r="P64" s="3" t="s">
        <v>77</v>
      </c>
      <c r="Q64" s="3"/>
      <c r="R64" s="3"/>
      <c r="S64" s="3" t="str">
        <f>Data[[#This Row],[Department]]</f>
        <v>History</v>
      </c>
    </row>
    <row r="65" spans="1:19" x14ac:dyDescent="0.2">
      <c r="A65" t="s">
        <v>5</v>
      </c>
      <c r="B65" t="s">
        <v>25</v>
      </c>
      <c r="C65" t="s">
        <v>9</v>
      </c>
      <c r="D65" s="1">
        <v>1.4000000000000001</v>
      </c>
      <c r="E65" s="2">
        <v>0.2857142857142857</v>
      </c>
      <c r="F65" s="1">
        <v>0.4</v>
      </c>
      <c r="G65" s="1">
        <v>1</v>
      </c>
      <c r="H65" s="1">
        <v>20.32</v>
      </c>
      <c r="I65" s="1">
        <v>609.6</v>
      </c>
      <c r="J65" s="1">
        <v>435.42857142857139</v>
      </c>
      <c r="K65" s="2">
        <v>0.70526315789473681</v>
      </c>
      <c r="L65" s="3">
        <v>201</v>
      </c>
      <c r="M65" s="3">
        <v>285</v>
      </c>
      <c r="N65" s="3">
        <v>7</v>
      </c>
      <c r="O65" s="9">
        <v>2016</v>
      </c>
      <c r="P65" s="3" t="s">
        <v>77</v>
      </c>
      <c r="Q65" s="3"/>
      <c r="R65" s="3"/>
      <c r="S65" s="3" t="str">
        <f>Data[[#This Row],[Department]]</f>
        <v>Humanities</v>
      </c>
    </row>
    <row r="66" spans="1:19" x14ac:dyDescent="0.2">
      <c r="A66" t="s">
        <v>5</v>
      </c>
      <c r="B66" t="s">
        <v>26</v>
      </c>
      <c r="C66" t="s">
        <v>9</v>
      </c>
      <c r="D66" s="1">
        <v>5.3270000000000026</v>
      </c>
      <c r="E66" s="2">
        <v>0.32070583818284198</v>
      </c>
      <c r="F66" s="1">
        <v>1.7084000000000001</v>
      </c>
      <c r="G66" s="1">
        <v>3.6186000000000007</v>
      </c>
      <c r="H66" s="1">
        <v>62.555234625299995</v>
      </c>
      <c r="I66" s="1">
        <v>1876.6570387589998</v>
      </c>
      <c r="J66" s="1">
        <v>357.32236076904019</v>
      </c>
      <c r="K66" s="2">
        <v>0.5449438202247191</v>
      </c>
      <c r="L66" s="3">
        <v>582</v>
      </c>
      <c r="M66" s="3">
        <v>1068</v>
      </c>
      <c r="N66" s="3">
        <v>26</v>
      </c>
      <c r="O66" s="9">
        <v>2016</v>
      </c>
      <c r="P66" s="3" t="s">
        <v>77</v>
      </c>
      <c r="Q66" s="3"/>
      <c r="R66" s="3"/>
      <c r="S66" s="3" t="str">
        <f>Data[[#This Row],[Department]]</f>
        <v>Music</v>
      </c>
    </row>
    <row r="67" spans="1:19" x14ac:dyDescent="0.2">
      <c r="A67" t="s">
        <v>5</v>
      </c>
      <c r="B67" t="s">
        <v>27</v>
      </c>
      <c r="C67" t="s">
        <v>9</v>
      </c>
      <c r="D67" s="1">
        <v>0.53339999999999999</v>
      </c>
      <c r="E67" s="2">
        <v>0</v>
      </c>
      <c r="F67" s="1">
        <v>0</v>
      </c>
      <c r="G67" s="1">
        <v>0.53339999999999999</v>
      </c>
      <c r="H67" s="1">
        <v>5.4399788000000004</v>
      </c>
      <c r="I67" s="1">
        <v>163.199364</v>
      </c>
      <c r="J67" s="1">
        <v>305.96056242969632</v>
      </c>
      <c r="K67" s="2">
        <v>0.78333333333333333</v>
      </c>
      <c r="L67" s="3">
        <v>47</v>
      </c>
      <c r="M67" s="3">
        <v>60</v>
      </c>
      <c r="N67" s="3">
        <v>2</v>
      </c>
      <c r="O67" s="9">
        <v>2016</v>
      </c>
      <c r="P67" s="3" t="s">
        <v>77</v>
      </c>
      <c r="Q67" s="3"/>
      <c r="R67" s="3"/>
      <c r="S67" s="3" t="str">
        <f>Data[[#This Row],[Department]]</f>
        <v>Native American Languages</v>
      </c>
    </row>
    <row r="68" spans="1:19" x14ac:dyDescent="0.2">
      <c r="A68" t="s">
        <v>5</v>
      </c>
      <c r="B68" t="s">
        <v>28</v>
      </c>
      <c r="C68" t="s">
        <v>9</v>
      </c>
      <c r="D68" s="1">
        <v>1.5999999999999999</v>
      </c>
      <c r="E68" s="2">
        <v>0.50000000000000011</v>
      </c>
      <c r="F68" s="1">
        <v>0.8</v>
      </c>
      <c r="G68" s="1">
        <v>0.8</v>
      </c>
      <c r="H68" s="1">
        <v>28.299999999999997</v>
      </c>
      <c r="I68" s="1">
        <v>848.99999999999989</v>
      </c>
      <c r="J68" s="1">
        <v>530.625</v>
      </c>
      <c r="K68" s="2">
        <v>0.74473684210526314</v>
      </c>
      <c r="L68" s="3">
        <v>283</v>
      </c>
      <c r="M68" s="3">
        <v>380</v>
      </c>
      <c r="N68" s="3">
        <v>8</v>
      </c>
      <c r="O68" s="9">
        <v>2016</v>
      </c>
      <c r="P68" s="3" t="s">
        <v>77</v>
      </c>
      <c r="Q68" s="3"/>
      <c r="R68" s="3"/>
      <c r="S68" s="3" t="str">
        <f>Data[[#This Row],[Department]]</f>
        <v>Philosophy</v>
      </c>
    </row>
    <row r="69" spans="1:19" x14ac:dyDescent="0.2">
      <c r="A69" t="s">
        <v>5</v>
      </c>
      <c r="B69" t="s">
        <v>29</v>
      </c>
      <c r="C69" t="s">
        <v>9</v>
      </c>
      <c r="D69" s="1">
        <v>1</v>
      </c>
      <c r="E69" s="2">
        <v>0</v>
      </c>
      <c r="F69" s="1">
        <v>0</v>
      </c>
      <c r="G69" s="1">
        <v>1</v>
      </c>
      <c r="H69" s="1">
        <v>14.100000000000001</v>
      </c>
      <c r="I69" s="1">
        <v>423.00000000000006</v>
      </c>
      <c r="J69" s="1">
        <v>423.00000000000006</v>
      </c>
      <c r="K69" s="2">
        <v>0.62389380530973448</v>
      </c>
      <c r="L69" s="3">
        <v>141</v>
      </c>
      <c r="M69" s="3">
        <v>226</v>
      </c>
      <c r="N69" s="3">
        <v>5</v>
      </c>
      <c r="O69" s="9">
        <v>2016</v>
      </c>
      <c r="P69" s="3" t="s">
        <v>77</v>
      </c>
      <c r="Q69" s="3"/>
      <c r="R69" s="3"/>
      <c r="S69" s="3" t="str">
        <f>Data[[#This Row],[Department]]</f>
        <v>Political Science</v>
      </c>
    </row>
    <row r="70" spans="1:19" x14ac:dyDescent="0.2">
      <c r="A70" t="s">
        <v>5</v>
      </c>
      <c r="B70" t="s">
        <v>30</v>
      </c>
      <c r="C70" t="s">
        <v>9</v>
      </c>
      <c r="D70" s="1">
        <v>3.7083000000000013</v>
      </c>
      <c r="E70" s="2">
        <v>0.13707089501928102</v>
      </c>
      <c r="F70" s="1">
        <v>0.50829999999999997</v>
      </c>
      <c r="G70" s="1">
        <v>3.2</v>
      </c>
      <c r="H70" s="1">
        <v>67.679996900000006</v>
      </c>
      <c r="I70" s="1">
        <v>2030.3999070000002</v>
      </c>
      <c r="J70" s="1">
        <v>547.52849203138896</v>
      </c>
      <c r="K70" s="2">
        <v>0.7419724770642202</v>
      </c>
      <c r="L70" s="3">
        <v>647</v>
      </c>
      <c r="M70" s="3">
        <v>872</v>
      </c>
      <c r="N70" s="3">
        <v>18</v>
      </c>
      <c r="O70" s="9">
        <v>2016</v>
      </c>
      <c r="P70" s="3" t="s">
        <v>77</v>
      </c>
      <c r="Q70" s="3"/>
      <c r="R70" s="3"/>
      <c r="S70" s="3" t="str">
        <f>Data[[#This Row],[Department]]</f>
        <v>Psychology</v>
      </c>
    </row>
    <row r="71" spans="1:19" x14ac:dyDescent="0.2">
      <c r="A71" t="s">
        <v>5</v>
      </c>
      <c r="B71" t="s">
        <v>31</v>
      </c>
      <c r="C71" t="s">
        <v>9</v>
      </c>
      <c r="D71" s="1">
        <v>0.4</v>
      </c>
      <c r="E71" s="2">
        <v>0.5</v>
      </c>
      <c r="F71" s="1">
        <v>0.2</v>
      </c>
      <c r="G71" s="1">
        <v>0.2</v>
      </c>
      <c r="H71" s="1">
        <v>4.2</v>
      </c>
      <c r="I71" s="1">
        <v>126</v>
      </c>
      <c r="J71" s="1">
        <v>315</v>
      </c>
      <c r="K71" s="2">
        <v>0.49411764705882355</v>
      </c>
      <c r="L71" s="3">
        <v>42</v>
      </c>
      <c r="M71" s="3">
        <v>85</v>
      </c>
      <c r="N71" s="3">
        <v>2</v>
      </c>
      <c r="O71" s="9">
        <v>2016</v>
      </c>
      <c r="P71" s="3" t="s">
        <v>77</v>
      </c>
      <c r="Q71" s="3"/>
      <c r="R71" s="3"/>
      <c r="S71" s="3" t="str">
        <f>Data[[#This Row],[Department]]</f>
        <v>Religious Studies</v>
      </c>
    </row>
    <row r="72" spans="1:19" x14ac:dyDescent="0.2">
      <c r="A72" t="s">
        <v>5</v>
      </c>
      <c r="B72" t="s">
        <v>32</v>
      </c>
      <c r="C72" t="s">
        <v>9</v>
      </c>
      <c r="D72" s="1">
        <v>0.4</v>
      </c>
      <c r="E72" s="2">
        <v>0</v>
      </c>
      <c r="F72" s="1">
        <v>0</v>
      </c>
      <c r="G72" s="1">
        <v>0.4</v>
      </c>
      <c r="H72" s="1">
        <v>11.1</v>
      </c>
      <c r="I72" s="1">
        <v>333</v>
      </c>
      <c r="J72" s="1">
        <v>832.49999999999989</v>
      </c>
      <c r="K72" s="2">
        <v>1.1100000000000001</v>
      </c>
      <c r="L72" s="3">
        <v>111</v>
      </c>
      <c r="M72" s="3">
        <v>100</v>
      </c>
      <c r="N72" s="3">
        <v>2</v>
      </c>
      <c r="O72" s="9">
        <v>2016</v>
      </c>
      <c r="P72" s="3" t="s">
        <v>77</v>
      </c>
      <c r="Q72" s="3"/>
      <c r="R72" s="3"/>
      <c r="S72" s="3" t="str">
        <f>Data[[#This Row],[Department]]</f>
        <v>Social Work</v>
      </c>
    </row>
    <row r="73" spans="1:19" x14ac:dyDescent="0.2">
      <c r="A73" t="s">
        <v>5</v>
      </c>
      <c r="B73" t="s">
        <v>33</v>
      </c>
      <c r="C73" t="s">
        <v>9</v>
      </c>
      <c r="D73" s="1">
        <v>1.7999999999999998</v>
      </c>
      <c r="E73" s="2">
        <v>0.55555555555555558</v>
      </c>
      <c r="F73" s="1">
        <v>1</v>
      </c>
      <c r="G73" s="1">
        <v>0.8</v>
      </c>
      <c r="H73" s="1">
        <v>33.9266656</v>
      </c>
      <c r="I73" s="1">
        <v>1017.799968</v>
      </c>
      <c r="J73" s="1">
        <v>565.44442666666669</v>
      </c>
      <c r="K73" s="2">
        <v>0.74279379157427938</v>
      </c>
      <c r="L73" s="3">
        <v>335</v>
      </c>
      <c r="M73" s="3">
        <v>451</v>
      </c>
      <c r="N73" s="3">
        <v>9</v>
      </c>
      <c r="O73" s="9">
        <v>2016</v>
      </c>
      <c r="P73" s="3" t="s">
        <v>77</v>
      </c>
      <c r="Q73" s="3"/>
      <c r="R73" s="3"/>
      <c r="S73" s="3" t="str">
        <f>Data[[#This Row],[Department]]</f>
        <v>Sociology</v>
      </c>
    </row>
    <row r="74" spans="1:19" x14ac:dyDescent="0.2">
      <c r="A74" t="s">
        <v>5</v>
      </c>
      <c r="B74" t="s">
        <v>34</v>
      </c>
      <c r="C74" t="s">
        <v>9</v>
      </c>
      <c r="D74" s="1">
        <v>3.8662999999999998</v>
      </c>
      <c r="E74" s="2">
        <v>0.17241290122339187</v>
      </c>
      <c r="F74" s="1">
        <v>0.66659999999999997</v>
      </c>
      <c r="G74" s="1">
        <v>3.1997</v>
      </c>
      <c r="H74" s="1">
        <v>43.4542719795</v>
      </c>
      <c r="I74" s="1">
        <v>1303.6281593849999</v>
      </c>
      <c r="J74" s="1">
        <v>337.17718733285056</v>
      </c>
      <c r="K74" s="2">
        <v>0.78</v>
      </c>
      <c r="L74" s="3">
        <v>273</v>
      </c>
      <c r="M74" s="3">
        <v>350</v>
      </c>
      <c r="N74" s="3">
        <v>12</v>
      </c>
      <c r="O74" s="9">
        <v>2016</v>
      </c>
      <c r="P74" s="3" t="s">
        <v>77</v>
      </c>
      <c r="Q74" s="3"/>
      <c r="R74" s="3"/>
      <c r="S74" s="3" t="str">
        <f>Data[[#This Row],[Department]]</f>
        <v>Spanish</v>
      </c>
    </row>
    <row r="75" spans="1:19" x14ac:dyDescent="0.2">
      <c r="A75" t="s">
        <v>5</v>
      </c>
      <c r="B75" t="s">
        <v>35</v>
      </c>
      <c r="C75" t="s">
        <v>9</v>
      </c>
      <c r="D75" s="1">
        <v>0.2</v>
      </c>
      <c r="E75" s="2">
        <v>0</v>
      </c>
      <c r="F75" s="1">
        <v>0</v>
      </c>
      <c r="G75" s="1">
        <v>0.2</v>
      </c>
      <c r="H75" s="1">
        <v>2</v>
      </c>
      <c r="I75" s="1">
        <v>60</v>
      </c>
      <c r="J75" s="1">
        <v>300</v>
      </c>
      <c r="K75" s="2">
        <v>0.45454545454545453</v>
      </c>
      <c r="L75" s="3">
        <v>20</v>
      </c>
      <c r="M75" s="3">
        <v>44</v>
      </c>
      <c r="N75" s="3">
        <v>1</v>
      </c>
      <c r="O75" s="9">
        <v>2016</v>
      </c>
      <c r="P75" s="3" t="s">
        <v>77</v>
      </c>
      <c r="Q75" s="3"/>
      <c r="R75" s="3"/>
      <c r="S75" s="3" t="str">
        <f>Data[[#This Row],[Department]]</f>
        <v>Theater Arts</v>
      </c>
    </row>
    <row r="76" spans="1:19" x14ac:dyDescent="0.2">
      <c r="A76" t="s">
        <v>36</v>
      </c>
      <c r="B76" t="s">
        <v>37</v>
      </c>
      <c r="C76" t="s">
        <v>9</v>
      </c>
      <c r="D76" s="1">
        <v>7.9670999999999994</v>
      </c>
      <c r="E76" s="2">
        <v>0.47491559036537767</v>
      </c>
      <c r="F76" s="1">
        <v>3.7837000000000001</v>
      </c>
      <c r="G76" s="1">
        <v>4.1833999999999989</v>
      </c>
      <c r="H76" s="1">
        <v>104.9983511001</v>
      </c>
      <c r="I76" s="1">
        <v>3149.9505330029997</v>
      </c>
      <c r="J76" s="1">
        <v>395.36977482434014</v>
      </c>
      <c r="K76" s="2">
        <v>0.57780695994747211</v>
      </c>
      <c r="L76" s="3">
        <v>880</v>
      </c>
      <c r="M76" s="3">
        <v>1523</v>
      </c>
      <c r="N76" s="3">
        <v>33</v>
      </c>
      <c r="O76" s="9">
        <v>2016</v>
      </c>
      <c r="P76" s="3" t="s">
        <v>77</v>
      </c>
      <c r="Q76" s="3"/>
      <c r="R76" s="3"/>
      <c r="S76" s="3" t="str">
        <f>Data[[#This Row],[Department]]</f>
        <v>Exercise Science</v>
      </c>
    </row>
    <row r="77" spans="1:19" x14ac:dyDescent="0.2">
      <c r="A77" t="s">
        <v>36</v>
      </c>
      <c r="B77" t="s">
        <v>38</v>
      </c>
      <c r="C77" t="s">
        <v>9</v>
      </c>
      <c r="D77" s="1">
        <v>3.6834000000000011</v>
      </c>
      <c r="E77" s="2">
        <v>0.45248954770049393</v>
      </c>
      <c r="F77" s="1">
        <v>1.6666999999999998</v>
      </c>
      <c r="G77" s="1">
        <v>2.0167000000000002</v>
      </c>
      <c r="H77" s="1">
        <v>64.634399799999997</v>
      </c>
      <c r="I77" s="1">
        <v>1939.0319939999999</v>
      </c>
      <c r="J77" s="1">
        <v>526.42449747515866</v>
      </c>
      <c r="K77" s="2">
        <v>0.61079545454545459</v>
      </c>
      <c r="L77" s="3">
        <v>645</v>
      </c>
      <c r="M77" s="3">
        <v>1056</v>
      </c>
      <c r="N77" s="3">
        <v>19</v>
      </c>
      <c r="O77" s="9">
        <v>2016</v>
      </c>
      <c r="P77" s="3" t="s">
        <v>77</v>
      </c>
      <c r="Q77" s="3"/>
      <c r="R77" s="3"/>
      <c r="S77" s="3" t="str">
        <f>Data[[#This Row],[Department]]</f>
        <v>Health Education</v>
      </c>
    </row>
    <row r="78" spans="1:19" x14ac:dyDescent="0.2">
      <c r="A78" t="s">
        <v>40</v>
      </c>
      <c r="B78" t="s">
        <v>135</v>
      </c>
      <c r="C78" t="s">
        <v>9</v>
      </c>
      <c r="D78" s="1">
        <v>2.8</v>
      </c>
      <c r="E78" s="2">
        <v>0.7857142857142857</v>
      </c>
      <c r="F78" s="1">
        <v>2.1999999999999997</v>
      </c>
      <c r="G78" s="1">
        <v>0.60000000000000009</v>
      </c>
      <c r="H78" s="1">
        <v>47.062845000000003</v>
      </c>
      <c r="I78" s="1">
        <v>1411.88535</v>
      </c>
      <c r="J78" s="1">
        <v>504.2447678571429</v>
      </c>
      <c r="K78" s="2">
        <v>0.74880763116057236</v>
      </c>
      <c r="L78" s="3">
        <v>471</v>
      </c>
      <c r="M78" s="3">
        <v>629</v>
      </c>
      <c r="N78" s="3">
        <v>13</v>
      </c>
      <c r="O78" s="9">
        <v>2016</v>
      </c>
      <c r="P78" s="3" t="s">
        <v>77</v>
      </c>
      <c r="Q78" s="3"/>
      <c r="R78" s="3"/>
      <c r="S78" s="3" t="str">
        <f>Data[[#This Row],[Department]]</f>
        <v>Business (excludes Accounting)</v>
      </c>
    </row>
    <row r="79" spans="1:19" x14ac:dyDescent="0.2">
      <c r="A79" t="s">
        <v>40</v>
      </c>
      <c r="B79" t="s">
        <v>132</v>
      </c>
      <c r="C79" t="s">
        <v>9</v>
      </c>
      <c r="D79" s="1">
        <v>2.5336000000000003</v>
      </c>
      <c r="E79" s="2">
        <v>0.36840858856962422</v>
      </c>
      <c r="F79" s="1">
        <v>0.93340000000000001</v>
      </c>
      <c r="G79" s="1">
        <v>1.6001999999999998</v>
      </c>
      <c r="H79" s="1">
        <v>51.569988500000008</v>
      </c>
      <c r="I79" s="1">
        <v>1547.0996550000002</v>
      </c>
      <c r="J79" s="1">
        <v>610.63295508367548</v>
      </c>
      <c r="K79" s="2">
        <v>0.74440298507462688</v>
      </c>
      <c r="L79" s="3">
        <v>399</v>
      </c>
      <c r="M79" s="3">
        <v>536</v>
      </c>
      <c r="N79" s="3">
        <v>10</v>
      </c>
      <c r="O79" s="9">
        <v>2016</v>
      </c>
      <c r="P79" s="3" t="s">
        <v>77</v>
      </c>
      <c r="Q79" s="3"/>
      <c r="R79" s="3"/>
      <c r="S79" s="3" t="str">
        <f>Data[[#This Row],[Department]]</f>
        <v>Accounting</v>
      </c>
    </row>
    <row r="80" spans="1:19" x14ac:dyDescent="0.2">
      <c r="A80" t="s">
        <v>40</v>
      </c>
      <c r="B80" t="s">
        <v>41</v>
      </c>
      <c r="C80" t="s">
        <v>9</v>
      </c>
      <c r="D80" s="1">
        <v>5.9456999999999995</v>
      </c>
      <c r="E80" s="2">
        <v>0.39946515969524193</v>
      </c>
      <c r="F80" s="1">
        <v>2.3750999999999998</v>
      </c>
      <c r="G80" s="1">
        <v>3.5706000000000002</v>
      </c>
      <c r="H80" s="1">
        <v>76.897571799999994</v>
      </c>
      <c r="I80" s="1">
        <v>2306.927154</v>
      </c>
      <c r="J80" s="1">
        <v>387.999252232706</v>
      </c>
      <c r="K80" s="2">
        <v>0.75877192982456143</v>
      </c>
      <c r="L80" s="3">
        <v>346</v>
      </c>
      <c r="M80" s="3">
        <v>456</v>
      </c>
      <c r="N80" s="3">
        <v>16</v>
      </c>
      <c r="O80" s="9">
        <v>2016</v>
      </c>
      <c r="P80" s="3" t="s">
        <v>77</v>
      </c>
      <c r="Q80" s="3"/>
      <c r="R80" s="3"/>
      <c r="S80" s="3" t="str">
        <f>Data[[#This Row],[Department]]</f>
        <v>Automotive</v>
      </c>
    </row>
    <row r="81" spans="1:19" x14ac:dyDescent="0.2">
      <c r="A81" t="s">
        <v>40</v>
      </c>
      <c r="B81" t="s">
        <v>42</v>
      </c>
      <c r="C81" t="s">
        <v>9</v>
      </c>
      <c r="D81" s="1">
        <v>1.8291999999999997</v>
      </c>
      <c r="E81" s="2">
        <v>0.35529193089875355</v>
      </c>
      <c r="F81" s="1">
        <v>0.64989999999999992</v>
      </c>
      <c r="G81" s="1">
        <v>1.1792999999999998</v>
      </c>
      <c r="H81" s="1">
        <v>21.2266653545</v>
      </c>
      <c r="I81" s="1">
        <v>636.79996063499993</v>
      </c>
      <c r="J81" s="1">
        <v>356.63080232694898</v>
      </c>
      <c r="K81" s="2">
        <v>0.48618784530386738</v>
      </c>
      <c r="L81" s="3">
        <v>264</v>
      </c>
      <c r="M81" s="3">
        <v>543</v>
      </c>
      <c r="N81" s="3">
        <v>16</v>
      </c>
      <c r="O81" s="9">
        <v>2016</v>
      </c>
      <c r="P81" s="3" t="s">
        <v>77</v>
      </c>
      <c r="Q81" s="3"/>
      <c r="R81" s="3"/>
      <c r="S81" s="3" t="str">
        <f>Data[[#This Row],[Department]]</f>
        <v>Business Office Technology</v>
      </c>
    </row>
    <row r="82" spans="1:19" x14ac:dyDescent="0.2">
      <c r="A82" t="s">
        <v>40</v>
      </c>
      <c r="B82" t="s">
        <v>43</v>
      </c>
      <c r="C82" t="s">
        <v>9</v>
      </c>
      <c r="D82" s="1">
        <v>1.8664999999999998</v>
      </c>
      <c r="E82" s="2">
        <v>0.5357085454058399</v>
      </c>
      <c r="F82" s="1">
        <v>0.99990000000000001</v>
      </c>
      <c r="G82" s="1">
        <v>0.86660000000000004</v>
      </c>
      <c r="H82" s="1">
        <v>17.371424999999999</v>
      </c>
      <c r="I82" s="1">
        <v>521.14274999999998</v>
      </c>
      <c r="J82" s="1">
        <v>279.2085454058398</v>
      </c>
      <c r="K82" s="2">
        <v>0.5</v>
      </c>
      <c r="L82" s="3">
        <v>90</v>
      </c>
      <c r="M82" s="3">
        <v>180</v>
      </c>
      <c r="N82" s="3">
        <v>6</v>
      </c>
      <c r="O82" s="9">
        <v>2016</v>
      </c>
      <c r="P82" s="3" t="s">
        <v>77</v>
      </c>
      <c r="Q82" s="3"/>
      <c r="R82" s="3"/>
      <c r="S82" s="3" t="str">
        <f>Data[[#This Row],[Department]]</f>
        <v>CADD Technology</v>
      </c>
    </row>
    <row r="83" spans="1:19" x14ac:dyDescent="0.2">
      <c r="A83" t="s">
        <v>40</v>
      </c>
      <c r="B83" t="s">
        <v>45</v>
      </c>
      <c r="C83" t="s">
        <v>9</v>
      </c>
      <c r="D83" s="1">
        <v>4.3981000000000012</v>
      </c>
      <c r="E83" s="2">
        <v>0.20083672494940991</v>
      </c>
      <c r="F83" s="1">
        <v>0.88329999999999997</v>
      </c>
      <c r="G83" s="1">
        <v>3.5148000000000001</v>
      </c>
      <c r="H83" s="1">
        <v>65.425236559300004</v>
      </c>
      <c r="I83" s="1">
        <v>1962.7570967790002</v>
      </c>
      <c r="J83" s="1">
        <v>446.2738675289329</v>
      </c>
      <c r="K83" s="2">
        <v>0.78850574712643673</v>
      </c>
      <c r="L83" s="3">
        <v>686</v>
      </c>
      <c r="M83" s="3">
        <v>870</v>
      </c>
      <c r="N83" s="3">
        <v>24</v>
      </c>
      <c r="O83" s="9">
        <v>2016</v>
      </c>
      <c r="P83" s="3" t="s">
        <v>77</v>
      </c>
      <c r="Q83" s="3"/>
      <c r="R83" s="3"/>
      <c r="S83" s="3" t="str">
        <f>Data[[#This Row],[Department]]</f>
        <v>Child Development</v>
      </c>
    </row>
    <row r="84" spans="1:19" x14ac:dyDescent="0.2">
      <c r="A84" t="s">
        <v>40</v>
      </c>
      <c r="B84" t="s">
        <v>46</v>
      </c>
      <c r="C84" t="s">
        <v>9</v>
      </c>
      <c r="D84" s="1">
        <v>6.0662000000000003</v>
      </c>
      <c r="E84" s="2">
        <v>0.34890046487092419</v>
      </c>
      <c r="F84" s="1">
        <v>2.1165000000000003</v>
      </c>
      <c r="G84" s="1">
        <v>3.9497000000000009</v>
      </c>
      <c r="H84" s="1">
        <v>83.199995186400002</v>
      </c>
      <c r="I84" s="1">
        <v>2495.9998555920001</v>
      </c>
      <c r="J84" s="1">
        <v>411.46019840954801</v>
      </c>
      <c r="K84" s="2">
        <v>0.62601626016260159</v>
      </c>
      <c r="L84" s="3">
        <v>462</v>
      </c>
      <c r="M84" s="3">
        <v>738</v>
      </c>
      <c r="N84" s="3">
        <v>18</v>
      </c>
      <c r="O84" s="9">
        <v>2016</v>
      </c>
      <c r="P84" s="3" t="s">
        <v>77</v>
      </c>
      <c r="Q84" s="3"/>
      <c r="R84" s="3"/>
      <c r="S84" s="3" t="str">
        <f>Data[[#This Row],[Department]]</f>
        <v>Computer &amp; Information Science</v>
      </c>
    </row>
    <row r="85" spans="1:19" x14ac:dyDescent="0.2">
      <c r="A85" t="s">
        <v>40</v>
      </c>
      <c r="B85" t="s">
        <v>47</v>
      </c>
      <c r="C85" t="s">
        <v>9</v>
      </c>
      <c r="D85" s="1">
        <v>2.1</v>
      </c>
      <c r="E85" s="2">
        <v>0</v>
      </c>
      <c r="F85" s="1">
        <v>0</v>
      </c>
      <c r="G85" s="1">
        <v>2.1</v>
      </c>
      <c r="H85" s="1">
        <v>35.4</v>
      </c>
      <c r="I85" s="1">
        <v>1062</v>
      </c>
      <c r="J85" s="1">
        <v>505.71428571428561</v>
      </c>
      <c r="K85" s="2">
        <v>0.7961538461538461</v>
      </c>
      <c r="L85" s="3">
        <v>207</v>
      </c>
      <c r="M85" s="3">
        <v>260</v>
      </c>
      <c r="N85" s="3">
        <v>7</v>
      </c>
      <c r="O85" s="9">
        <v>2016</v>
      </c>
      <c r="P85" s="3" t="s">
        <v>77</v>
      </c>
      <c r="Q85" s="3"/>
      <c r="R85" s="3"/>
      <c r="S85" s="3" t="str">
        <f>Data[[#This Row],[Department]]</f>
        <v>Computer Science</v>
      </c>
    </row>
    <row r="86" spans="1:19" x14ac:dyDescent="0.2">
      <c r="A86" t="s">
        <v>40</v>
      </c>
      <c r="B86" t="s">
        <v>48</v>
      </c>
      <c r="C86" t="s">
        <v>9</v>
      </c>
      <c r="D86" s="1">
        <v>1.5999999999999999</v>
      </c>
      <c r="E86" s="2">
        <v>0.37500000000000011</v>
      </c>
      <c r="F86" s="1">
        <v>0.60000000000000009</v>
      </c>
      <c r="G86" s="1">
        <v>1</v>
      </c>
      <c r="H86" s="1">
        <v>38.157142854100002</v>
      </c>
      <c r="I86" s="1">
        <v>1144.714285623</v>
      </c>
      <c r="J86" s="1">
        <v>715.44642851437504</v>
      </c>
      <c r="K86" s="2">
        <v>0.97857142857142854</v>
      </c>
      <c r="L86" s="3">
        <v>411</v>
      </c>
      <c r="M86" s="3">
        <v>420</v>
      </c>
      <c r="N86" s="3">
        <v>8</v>
      </c>
      <c r="O86" s="9">
        <v>2016</v>
      </c>
      <c r="P86" s="3" t="s">
        <v>77</v>
      </c>
      <c r="Q86" s="3"/>
      <c r="R86" s="3"/>
      <c r="S86" s="3" t="str">
        <f>Data[[#This Row],[Department]]</f>
        <v>Economics</v>
      </c>
    </row>
    <row r="87" spans="1:19" x14ac:dyDescent="0.2">
      <c r="A87" t="s">
        <v>40</v>
      </c>
      <c r="B87" t="s">
        <v>49</v>
      </c>
      <c r="C87" t="s">
        <v>9</v>
      </c>
      <c r="D87" s="1">
        <v>0.4667</v>
      </c>
      <c r="E87" s="2">
        <v>0.14291836297407326</v>
      </c>
      <c r="F87" s="1">
        <v>6.6699999999999995E-2</v>
      </c>
      <c r="G87" s="1">
        <v>0.4</v>
      </c>
      <c r="H87" s="1">
        <v>7.4319939999999995</v>
      </c>
      <c r="I87" s="1">
        <v>222.95981999999998</v>
      </c>
      <c r="J87" s="1">
        <v>477.73691879151488</v>
      </c>
      <c r="K87" s="2">
        <v>0.53378378378378377</v>
      </c>
      <c r="L87" s="3">
        <v>79</v>
      </c>
      <c r="M87" s="3">
        <v>148</v>
      </c>
      <c r="N87" s="3">
        <v>3</v>
      </c>
      <c r="O87" s="9">
        <v>2016</v>
      </c>
      <c r="P87" s="3" t="s">
        <v>77</v>
      </c>
      <c r="Q87" s="3"/>
      <c r="R87" s="3"/>
      <c r="S87" s="3" t="str">
        <f>Data[[#This Row],[Department]]</f>
        <v>Education</v>
      </c>
    </row>
    <row r="88" spans="1:19" x14ac:dyDescent="0.2">
      <c r="A88" t="s">
        <v>40</v>
      </c>
      <c r="B88" t="s">
        <v>50</v>
      </c>
      <c r="C88" t="s">
        <v>9</v>
      </c>
      <c r="D88" s="1">
        <v>0.7</v>
      </c>
      <c r="E88" s="2">
        <v>0.5</v>
      </c>
      <c r="F88" s="1">
        <v>0.35</v>
      </c>
      <c r="G88" s="1">
        <v>0.35</v>
      </c>
      <c r="H88" s="1">
        <v>11</v>
      </c>
      <c r="I88" s="1">
        <v>330</v>
      </c>
      <c r="J88" s="1">
        <v>471.42857142857144</v>
      </c>
      <c r="K88" s="2">
        <v>0.9821428571428571</v>
      </c>
      <c r="L88" s="3">
        <v>55</v>
      </c>
      <c r="M88" s="3">
        <v>56</v>
      </c>
      <c r="N88" s="3">
        <v>2</v>
      </c>
      <c r="O88" s="9">
        <v>2016</v>
      </c>
      <c r="P88" s="3" t="s">
        <v>77</v>
      </c>
      <c r="Q88" s="3"/>
      <c r="R88" s="3"/>
      <c r="S88" s="3" t="str">
        <f>Data[[#This Row],[Department]]</f>
        <v>Electronics Technology</v>
      </c>
    </row>
    <row r="89" spans="1:19" x14ac:dyDescent="0.2">
      <c r="A89" t="s">
        <v>40</v>
      </c>
      <c r="B89" t="s">
        <v>51</v>
      </c>
      <c r="C89" t="s">
        <v>9</v>
      </c>
      <c r="D89" s="1">
        <v>1.0385</v>
      </c>
      <c r="E89" s="2">
        <v>0.78642272508425615</v>
      </c>
      <c r="F89" s="1">
        <v>0.81669999999999998</v>
      </c>
      <c r="G89" s="1">
        <v>0.2218</v>
      </c>
      <c r="H89" s="1">
        <v>9.4566663000000002</v>
      </c>
      <c r="I89" s="1">
        <v>283.69998900000002</v>
      </c>
      <c r="J89" s="1">
        <v>273.18246413095812</v>
      </c>
      <c r="K89" s="2">
        <v>0.35784313725490197</v>
      </c>
      <c r="L89" s="3">
        <v>73</v>
      </c>
      <c r="M89" s="3">
        <v>204</v>
      </c>
      <c r="N89" s="3">
        <v>5</v>
      </c>
      <c r="O89" s="9">
        <v>2016</v>
      </c>
      <c r="P89" s="3" t="s">
        <v>77</v>
      </c>
      <c r="Q89" s="3"/>
      <c r="R89" s="3"/>
      <c r="S89" s="3" t="str">
        <f>Data[[#This Row],[Department]]</f>
        <v>Environmental Hlth/ Safety Mgt</v>
      </c>
    </row>
    <row r="90" spans="1:19" x14ac:dyDescent="0.2">
      <c r="A90" t="s">
        <v>40</v>
      </c>
      <c r="B90" t="s">
        <v>52</v>
      </c>
      <c r="C90" t="s">
        <v>9</v>
      </c>
      <c r="D90" s="1">
        <v>2.2664</v>
      </c>
      <c r="E90" s="2">
        <v>0</v>
      </c>
      <c r="F90" s="1">
        <v>0</v>
      </c>
      <c r="G90" s="1">
        <v>2.2664</v>
      </c>
      <c r="H90" s="1">
        <v>25.906657599999999</v>
      </c>
      <c r="I90" s="1">
        <v>777.19972799999994</v>
      </c>
      <c r="J90" s="1">
        <v>342.92257677373806</v>
      </c>
      <c r="K90" s="2">
        <v>0.55000000000000004</v>
      </c>
      <c r="L90" s="3">
        <v>154</v>
      </c>
      <c r="M90" s="3">
        <v>280</v>
      </c>
      <c r="N90" s="3">
        <v>8</v>
      </c>
      <c r="O90" s="9">
        <v>2016</v>
      </c>
      <c r="P90" s="3" t="s">
        <v>77</v>
      </c>
      <c r="Q90" s="3"/>
      <c r="R90" s="3"/>
      <c r="S90" s="3" t="str">
        <f>Data[[#This Row],[Department]]</f>
        <v>Graphic Design</v>
      </c>
    </row>
    <row r="91" spans="1:19" x14ac:dyDescent="0.2">
      <c r="A91" t="s">
        <v>40</v>
      </c>
      <c r="B91" t="s">
        <v>53</v>
      </c>
      <c r="C91" t="s">
        <v>9</v>
      </c>
      <c r="D91" s="1">
        <v>3.8318000000000008</v>
      </c>
      <c r="E91" s="2">
        <v>8.6982619134610362E-2</v>
      </c>
      <c r="F91" s="1">
        <v>0.33330000000000004</v>
      </c>
      <c r="G91" s="1">
        <v>3.4985000000000008</v>
      </c>
      <c r="H91" s="1">
        <v>29.103872898700001</v>
      </c>
      <c r="I91" s="1">
        <v>873.11618696100004</v>
      </c>
      <c r="J91" s="1">
        <v>227.86058431050679</v>
      </c>
      <c r="K91" s="2">
        <v>0.68376068376068377</v>
      </c>
      <c r="L91" s="3">
        <v>320</v>
      </c>
      <c r="M91" s="3">
        <v>468</v>
      </c>
      <c r="N91" s="3">
        <v>18</v>
      </c>
      <c r="O91" s="9">
        <v>2016</v>
      </c>
      <c r="P91" s="3" t="s">
        <v>77</v>
      </c>
      <c r="Q91" s="3"/>
      <c r="R91" s="3"/>
      <c r="S91" s="3" t="str">
        <f>Data[[#This Row],[Department]]</f>
        <v>Ornamental Horticulture</v>
      </c>
    </row>
    <row r="92" spans="1:19" x14ac:dyDescent="0.2">
      <c r="A92" t="s">
        <v>40</v>
      </c>
      <c r="B92" t="s">
        <v>54</v>
      </c>
      <c r="C92" t="s">
        <v>9</v>
      </c>
      <c r="D92" s="1">
        <v>1.0982000000000001</v>
      </c>
      <c r="E92" s="2">
        <v>0</v>
      </c>
      <c r="F92" s="1">
        <v>0</v>
      </c>
      <c r="G92" s="1">
        <v>1.0982000000000001</v>
      </c>
      <c r="H92" s="1">
        <v>13.796654499999999</v>
      </c>
      <c r="I92" s="1">
        <v>413.89963499999999</v>
      </c>
      <c r="J92" s="1">
        <v>376.88912311054446</v>
      </c>
      <c r="K92" s="2">
        <v>0.51290322580645165</v>
      </c>
      <c r="L92" s="3">
        <v>159</v>
      </c>
      <c r="M92" s="3">
        <v>310</v>
      </c>
      <c r="N92" s="3">
        <v>8</v>
      </c>
      <c r="O92" s="9">
        <v>2016</v>
      </c>
      <c r="P92" s="3" t="s">
        <v>77</v>
      </c>
      <c r="Q92" s="3"/>
      <c r="R92" s="3"/>
      <c r="S92" s="3" t="str">
        <f>Data[[#This Row],[Department]]</f>
        <v>Paralegal Studies</v>
      </c>
    </row>
    <row r="93" spans="1:19" x14ac:dyDescent="0.2">
      <c r="A93" t="s">
        <v>40</v>
      </c>
      <c r="B93" t="s">
        <v>55</v>
      </c>
      <c r="C93" t="s">
        <v>9</v>
      </c>
      <c r="D93" s="1">
        <v>0.93079999999999996</v>
      </c>
      <c r="E93" s="2">
        <v>0</v>
      </c>
      <c r="F93" s="1">
        <v>0</v>
      </c>
      <c r="G93" s="1">
        <v>0.93079999999999996</v>
      </c>
      <c r="H93" s="1">
        <v>13.446666499999999</v>
      </c>
      <c r="I93" s="1">
        <v>403.39999499999999</v>
      </c>
      <c r="J93" s="1">
        <v>433.39062634293083</v>
      </c>
      <c r="K93" s="2">
        <v>0.6</v>
      </c>
      <c r="L93" s="3">
        <v>132</v>
      </c>
      <c r="M93" s="3">
        <v>220</v>
      </c>
      <c r="N93" s="3">
        <v>5</v>
      </c>
      <c r="O93" s="9">
        <v>2016</v>
      </c>
      <c r="P93" s="3" t="s">
        <v>77</v>
      </c>
      <c r="Q93" s="3"/>
      <c r="R93" s="3"/>
      <c r="S93" s="3" t="str">
        <f>Data[[#This Row],[Department]]</f>
        <v>Real Estate</v>
      </c>
    </row>
    <row r="94" spans="1:19" x14ac:dyDescent="0.2">
      <c r="A94" t="s">
        <v>40</v>
      </c>
      <c r="B94" t="s">
        <v>56</v>
      </c>
      <c r="C94" t="s">
        <v>9</v>
      </c>
      <c r="D94" s="1">
        <v>0.63329999999999997</v>
      </c>
      <c r="E94" s="2">
        <v>0</v>
      </c>
      <c r="F94" s="1">
        <v>0</v>
      </c>
      <c r="G94" s="1">
        <v>0.63329999999999997</v>
      </c>
      <c r="H94" s="1">
        <v>4.2466660999999997</v>
      </c>
      <c r="I94" s="1">
        <v>127.39998299999999</v>
      </c>
      <c r="J94" s="1">
        <v>201.16845570819515</v>
      </c>
      <c r="K94" s="2">
        <v>0.26041666666666669</v>
      </c>
      <c r="L94" s="3">
        <v>25</v>
      </c>
      <c r="M94" s="3">
        <v>96</v>
      </c>
      <c r="N94" s="3">
        <v>2</v>
      </c>
      <c r="O94" s="9">
        <v>2016</v>
      </c>
      <c r="P94" s="3" t="s">
        <v>77</v>
      </c>
      <c r="Q94" s="3"/>
      <c r="R94" s="3"/>
      <c r="S94" s="3" t="str">
        <f>Data[[#This Row],[Department]]</f>
        <v>Surveying</v>
      </c>
    </row>
    <row r="95" spans="1:19" x14ac:dyDescent="0.2">
      <c r="A95" t="s">
        <v>40</v>
      </c>
      <c r="B95" t="s">
        <v>57</v>
      </c>
      <c r="C95" t="s">
        <v>9</v>
      </c>
      <c r="D95" s="1">
        <v>2.6045000000000003</v>
      </c>
      <c r="E95" s="2">
        <v>0.30716068343252062</v>
      </c>
      <c r="F95" s="1">
        <v>0.8</v>
      </c>
      <c r="G95" s="1">
        <v>1.8045</v>
      </c>
      <c r="H95" s="1">
        <v>31.981082000000001</v>
      </c>
      <c r="I95" s="1">
        <v>959.43245999999999</v>
      </c>
      <c r="J95" s="1">
        <v>376.2480235294118</v>
      </c>
      <c r="K95" s="2">
        <v>0.55574912891986061</v>
      </c>
      <c r="L95" s="3">
        <v>319</v>
      </c>
      <c r="M95" s="3">
        <v>574</v>
      </c>
      <c r="N95" s="3">
        <v>14</v>
      </c>
      <c r="O95" s="9">
        <v>2016</v>
      </c>
      <c r="P95" s="3" t="s">
        <v>77</v>
      </c>
      <c r="Q95" s="3"/>
      <c r="R95" s="3"/>
      <c r="S95" s="3" t="str">
        <f>Data[[#This Row],[Department]]</f>
        <v>Water/Wastewater</v>
      </c>
    </row>
    <row r="96" spans="1:19" x14ac:dyDescent="0.2">
      <c r="A96" t="s">
        <v>58</v>
      </c>
      <c r="B96" t="s">
        <v>58</v>
      </c>
      <c r="C96" t="s">
        <v>9</v>
      </c>
      <c r="D96" s="1">
        <v>4.3667000000000016</v>
      </c>
      <c r="E96" s="2">
        <v>0</v>
      </c>
      <c r="F96" s="1">
        <v>0</v>
      </c>
      <c r="G96" s="1">
        <v>4.3666999999999998</v>
      </c>
      <c r="H96" s="1">
        <v>67.748027579999999</v>
      </c>
      <c r="I96" s="1">
        <v>2032.4408274</v>
      </c>
      <c r="J96" s="1">
        <v>465.44091130602044</v>
      </c>
      <c r="K96" s="2">
        <v>0.6501831501831502</v>
      </c>
      <c r="L96" s="3">
        <v>710</v>
      </c>
      <c r="M96" s="3">
        <v>1092</v>
      </c>
      <c r="N96" s="3">
        <v>24</v>
      </c>
      <c r="O96" s="9">
        <v>2016</v>
      </c>
      <c r="P96" s="3" t="s">
        <v>77</v>
      </c>
      <c r="Q96" s="3"/>
      <c r="R96" s="3"/>
      <c r="S96" s="3" t="str">
        <f>Data[[#This Row],[Department]]</f>
        <v>Counseling</v>
      </c>
    </row>
    <row r="97" spans="1:19" x14ac:dyDescent="0.2">
      <c r="A97" t="s">
        <v>58</v>
      </c>
      <c r="B97" t="s">
        <v>59</v>
      </c>
      <c r="C97" t="s">
        <v>9</v>
      </c>
      <c r="D97" s="1">
        <v>0</v>
      </c>
      <c r="E97" s="2" t="e">
        <v>#NUM!</v>
      </c>
      <c r="F97" s="1">
        <v>0</v>
      </c>
      <c r="G97" s="1">
        <v>0</v>
      </c>
      <c r="H97" s="1">
        <v>1.169999</v>
      </c>
      <c r="I97" s="1">
        <v>35.099969999999999</v>
      </c>
      <c r="J97" s="1"/>
      <c r="K97" s="2">
        <v>0.44117647058823528</v>
      </c>
      <c r="L97" s="3">
        <v>30</v>
      </c>
      <c r="M97" s="3">
        <v>68</v>
      </c>
      <c r="N97" s="3">
        <v>2</v>
      </c>
      <c r="O97" s="9">
        <v>2016</v>
      </c>
      <c r="P97" s="3" t="s">
        <v>77</v>
      </c>
      <c r="Q97" s="3"/>
      <c r="R97" s="3"/>
      <c r="S97" s="3" t="str">
        <f>Data[[#This Row],[Department]]</f>
        <v>Personal Dev Special Services</v>
      </c>
    </row>
    <row r="98" spans="1:19" x14ac:dyDescent="0.2">
      <c r="A98" t="s">
        <v>58</v>
      </c>
      <c r="B98" t="s">
        <v>60</v>
      </c>
      <c r="C98" t="s">
        <v>9</v>
      </c>
      <c r="D98" s="1">
        <v>0.1089</v>
      </c>
      <c r="E98" s="2">
        <v>0</v>
      </c>
      <c r="F98" s="1">
        <v>0</v>
      </c>
      <c r="G98" s="1">
        <v>0.1089</v>
      </c>
      <c r="H98" s="1">
        <v>0.29999969999999998</v>
      </c>
      <c r="I98" s="1">
        <v>8.9999909999999996</v>
      </c>
      <c r="J98" s="1">
        <v>82.644545454545451</v>
      </c>
      <c r="K98" s="2">
        <v>0.45</v>
      </c>
      <c r="L98" s="3">
        <v>9</v>
      </c>
      <c r="M98" s="3">
        <v>20</v>
      </c>
      <c r="N98" s="3">
        <v>1</v>
      </c>
      <c r="O98" s="9">
        <v>2016</v>
      </c>
      <c r="P98" s="3" t="s">
        <v>77</v>
      </c>
      <c r="Q98" s="3"/>
      <c r="R98" s="3"/>
      <c r="S98" s="3" t="str">
        <f>Data[[#This Row],[Department]]</f>
        <v>Work Experience</v>
      </c>
    </row>
    <row r="99" spans="1:19" x14ac:dyDescent="0.2">
      <c r="A99" t="s">
        <v>61</v>
      </c>
      <c r="B99" t="s">
        <v>63</v>
      </c>
      <c r="C99" t="s">
        <v>9</v>
      </c>
      <c r="D99" s="1">
        <v>6.6699999999999995E-2</v>
      </c>
      <c r="E99" s="2">
        <v>0</v>
      </c>
      <c r="F99" s="1">
        <v>0</v>
      </c>
      <c r="G99" s="1">
        <v>6.6699999999999995E-2</v>
      </c>
      <c r="H99" s="1">
        <v>0.26666640000000003</v>
      </c>
      <c r="I99" s="1">
        <v>7.9999920000000007</v>
      </c>
      <c r="J99" s="1">
        <v>119.93991004497754</v>
      </c>
      <c r="K99" s="2">
        <v>0.2</v>
      </c>
      <c r="L99" s="3">
        <v>8</v>
      </c>
      <c r="M99" s="3">
        <v>40</v>
      </c>
      <c r="N99" s="3">
        <v>1</v>
      </c>
      <c r="O99" s="9">
        <v>2016</v>
      </c>
      <c r="P99" s="3" t="s">
        <v>77</v>
      </c>
      <c r="Q99" s="3"/>
      <c r="R99" s="3"/>
      <c r="S99" s="3" t="str">
        <f>Data[[#This Row],[Department]]</f>
        <v>Library Information Resources</v>
      </c>
    </row>
    <row r="100" spans="1:19" x14ac:dyDescent="0.2">
      <c r="A100" t="s">
        <v>64</v>
      </c>
      <c r="B100" t="s">
        <v>65</v>
      </c>
      <c r="C100" t="s">
        <v>9</v>
      </c>
      <c r="D100" s="1">
        <v>0.89999999999999991</v>
      </c>
      <c r="E100" s="2">
        <v>1</v>
      </c>
      <c r="F100" s="1">
        <v>0.89999999999999991</v>
      </c>
      <c r="G100" s="1">
        <v>0</v>
      </c>
      <c r="H100" s="1">
        <v>14.9</v>
      </c>
      <c r="I100" s="1">
        <v>447</v>
      </c>
      <c r="J100" s="1">
        <v>496.66666666666674</v>
      </c>
      <c r="K100" s="2">
        <v>0.81666666666666665</v>
      </c>
      <c r="L100" s="3">
        <v>147</v>
      </c>
      <c r="M100" s="3">
        <v>180</v>
      </c>
      <c r="N100" s="3">
        <v>5</v>
      </c>
      <c r="O100" s="9">
        <v>2016</v>
      </c>
      <c r="P100" s="3" t="s">
        <v>77</v>
      </c>
      <c r="Q100" s="3"/>
      <c r="R100" s="3"/>
      <c r="S100" s="3" t="str">
        <f>Data[[#This Row],[Department]]</f>
        <v>Astronomy</v>
      </c>
    </row>
    <row r="101" spans="1:19" x14ac:dyDescent="0.2">
      <c r="A101" t="s">
        <v>64</v>
      </c>
      <c r="B101" t="s">
        <v>66</v>
      </c>
      <c r="C101" t="s">
        <v>9</v>
      </c>
      <c r="D101" s="1">
        <v>9.6834000000000024</v>
      </c>
      <c r="E101" s="2">
        <v>0.37882355371047355</v>
      </c>
      <c r="F101" s="1">
        <v>3.6683000000000003</v>
      </c>
      <c r="G101" s="1">
        <v>6.0151000000000003</v>
      </c>
      <c r="H101" s="1">
        <v>191.73999689999997</v>
      </c>
      <c r="I101" s="1">
        <v>5752.1999069999993</v>
      </c>
      <c r="J101" s="1">
        <v>594.02688177706159</v>
      </c>
      <c r="K101" s="2">
        <v>0.93964232488822652</v>
      </c>
      <c r="L101" s="3">
        <v>1261</v>
      </c>
      <c r="M101" s="3">
        <v>1342</v>
      </c>
      <c r="N101" s="3">
        <v>34</v>
      </c>
      <c r="O101" s="9">
        <v>2016</v>
      </c>
      <c r="P101" s="3" t="s">
        <v>77</v>
      </c>
      <c r="Q101" s="3"/>
      <c r="R101" s="3"/>
      <c r="S101" s="3" t="str">
        <f>Data[[#This Row],[Department]]</f>
        <v>Biology</v>
      </c>
    </row>
    <row r="102" spans="1:19" x14ac:dyDescent="0.2">
      <c r="A102" t="s">
        <v>64</v>
      </c>
      <c r="B102" t="s">
        <v>67</v>
      </c>
      <c r="C102" t="s">
        <v>9</v>
      </c>
      <c r="D102" s="1">
        <v>5.3000999999999996</v>
      </c>
      <c r="E102" s="2">
        <v>0.34905001792419016</v>
      </c>
      <c r="F102" s="1">
        <v>1.85</v>
      </c>
      <c r="G102" s="1">
        <v>3.4500999999999999</v>
      </c>
      <c r="H102" s="1">
        <v>71.666664499999982</v>
      </c>
      <c r="I102" s="1">
        <v>2149.9999349999994</v>
      </c>
      <c r="J102" s="1">
        <v>405.65271126959863</v>
      </c>
      <c r="K102" s="2">
        <v>0.81686046511627908</v>
      </c>
      <c r="L102" s="3">
        <v>281</v>
      </c>
      <c r="M102" s="3">
        <v>344</v>
      </c>
      <c r="N102" s="3">
        <v>12</v>
      </c>
      <c r="O102" s="9">
        <v>2016</v>
      </c>
      <c r="P102" s="3" t="s">
        <v>77</v>
      </c>
      <c r="Q102" s="3"/>
      <c r="R102" s="3"/>
      <c r="S102" s="3" t="str">
        <f>Data[[#This Row],[Department]]</f>
        <v>Chemistry</v>
      </c>
    </row>
    <row r="103" spans="1:19" x14ac:dyDescent="0.2">
      <c r="A103" t="s">
        <v>64</v>
      </c>
      <c r="B103" t="s">
        <v>68</v>
      </c>
      <c r="C103" t="s">
        <v>9</v>
      </c>
      <c r="D103" s="1">
        <v>2.35</v>
      </c>
      <c r="E103" s="2">
        <v>0.61702127659574468</v>
      </c>
      <c r="F103" s="1">
        <v>1.45</v>
      </c>
      <c r="G103" s="1">
        <v>0.9</v>
      </c>
      <c r="H103" s="1">
        <v>36.212518000000003</v>
      </c>
      <c r="I103" s="1">
        <v>1086.37554</v>
      </c>
      <c r="J103" s="1">
        <v>462.28746382978727</v>
      </c>
      <c r="K103" s="2">
        <v>0.97391304347826091</v>
      </c>
      <c r="L103" s="3">
        <v>224</v>
      </c>
      <c r="M103" s="3">
        <v>230</v>
      </c>
      <c r="N103" s="3">
        <v>8</v>
      </c>
      <c r="O103" s="9">
        <v>2016</v>
      </c>
      <c r="P103" s="3" t="s">
        <v>77</v>
      </c>
      <c r="Q103" s="3"/>
      <c r="R103" s="3"/>
      <c r="S103" s="3" t="str">
        <f>Data[[#This Row],[Department]]</f>
        <v>Engineering</v>
      </c>
    </row>
    <row r="104" spans="1:19" x14ac:dyDescent="0.2">
      <c r="A104" t="s">
        <v>64</v>
      </c>
      <c r="B104" t="s">
        <v>69</v>
      </c>
      <c r="C104" t="s">
        <v>9</v>
      </c>
      <c r="D104" s="1">
        <v>0.95000000000000018</v>
      </c>
      <c r="E104" s="2">
        <v>0</v>
      </c>
      <c r="F104" s="1">
        <v>0</v>
      </c>
      <c r="G104" s="1">
        <v>0.95000000000000018</v>
      </c>
      <c r="H104" s="1">
        <v>10.199999999999999</v>
      </c>
      <c r="I104" s="1">
        <v>306</v>
      </c>
      <c r="J104" s="1">
        <v>322.10526315789468</v>
      </c>
      <c r="K104" s="2">
        <v>0.63749999999999996</v>
      </c>
      <c r="L104" s="3">
        <v>102</v>
      </c>
      <c r="M104" s="3">
        <v>160</v>
      </c>
      <c r="N104" s="3">
        <v>5</v>
      </c>
      <c r="O104" s="9">
        <v>2016</v>
      </c>
      <c r="P104" s="3" t="s">
        <v>77</v>
      </c>
      <c r="Q104" s="3"/>
      <c r="R104" s="3"/>
      <c r="S104" s="3" t="str">
        <f>Data[[#This Row],[Department]]</f>
        <v>Geography</v>
      </c>
    </row>
    <row r="105" spans="1:19" x14ac:dyDescent="0.2">
      <c r="A105" t="s">
        <v>64</v>
      </c>
      <c r="B105" t="s">
        <v>70</v>
      </c>
      <c r="C105" t="s">
        <v>9</v>
      </c>
      <c r="D105" s="1">
        <v>0.2</v>
      </c>
      <c r="E105" s="2">
        <v>1</v>
      </c>
      <c r="F105" s="1">
        <v>0.2</v>
      </c>
      <c r="G105" s="1">
        <v>0</v>
      </c>
      <c r="H105" s="1">
        <v>2.9</v>
      </c>
      <c r="I105" s="1">
        <v>87</v>
      </c>
      <c r="J105" s="1">
        <v>434.99999999999994</v>
      </c>
      <c r="K105" s="2">
        <v>0.90625</v>
      </c>
      <c r="L105" s="3">
        <v>29</v>
      </c>
      <c r="M105" s="3">
        <v>32</v>
      </c>
      <c r="N105" s="3">
        <v>1</v>
      </c>
      <c r="O105" s="9">
        <v>2016</v>
      </c>
      <c r="P105" s="3" t="s">
        <v>77</v>
      </c>
      <c r="Q105" s="3"/>
      <c r="R105" s="3"/>
      <c r="S105" s="3" t="str">
        <f>Data[[#This Row],[Department]]</f>
        <v>Geology</v>
      </c>
    </row>
    <row r="106" spans="1:19" x14ac:dyDescent="0.2">
      <c r="A106" t="s">
        <v>64</v>
      </c>
      <c r="B106" t="s">
        <v>71</v>
      </c>
      <c r="C106" t="s">
        <v>9</v>
      </c>
      <c r="D106" s="1">
        <v>25.016900000000014</v>
      </c>
      <c r="E106" s="2">
        <v>0.25017088448209002</v>
      </c>
      <c r="F106" s="1">
        <v>6.2585000000000015</v>
      </c>
      <c r="G106" s="1">
        <v>18.758400000000002</v>
      </c>
      <c r="H106" s="1">
        <v>417.09889370000008</v>
      </c>
      <c r="I106" s="1">
        <v>12512.966811000002</v>
      </c>
      <c r="J106" s="1">
        <v>500.18055038793761</v>
      </c>
      <c r="K106" s="2">
        <v>0.76425855513307983</v>
      </c>
      <c r="L106" s="3">
        <v>3015</v>
      </c>
      <c r="M106" s="3">
        <v>3945</v>
      </c>
      <c r="N106" s="3">
        <v>93</v>
      </c>
      <c r="O106" s="9">
        <v>2016</v>
      </c>
      <c r="P106" s="3" t="s">
        <v>77</v>
      </c>
      <c r="Q106" s="3"/>
      <c r="R106" s="3"/>
      <c r="S106" s="3" t="str">
        <f>Data[[#This Row],[Department]]</f>
        <v>Math</v>
      </c>
    </row>
    <row r="107" spans="1:19" x14ac:dyDescent="0.2">
      <c r="A107" t="s">
        <v>64</v>
      </c>
      <c r="B107" t="s">
        <v>72</v>
      </c>
      <c r="C107" t="s">
        <v>9</v>
      </c>
      <c r="D107" s="1">
        <v>0.75</v>
      </c>
      <c r="E107" s="2">
        <v>1</v>
      </c>
      <c r="F107" s="1">
        <v>0.75</v>
      </c>
      <c r="G107" s="1">
        <v>0</v>
      </c>
      <c r="H107" s="1">
        <v>11.15</v>
      </c>
      <c r="I107" s="1">
        <v>334.5</v>
      </c>
      <c r="J107" s="1">
        <v>446</v>
      </c>
      <c r="K107" s="2">
        <v>0.8515625</v>
      </c>
      <c r="L107" s="3">
        <v>109</v>
      </c>
      <c r="M107" s="3">
        <v>128</v>
      </c>
      <c r="N107" s="3">
        <v>4</v>
      </c>
      <c r="O107" s="9">
        <v>2016</v>
      </c>
      <c r="P107" s="3" t="s">
        <v>77</v>
      </c>
      <c r="Q107" s="3"/>
      <c r="R107" s="3"/>
      <c r="S107" s="3" t="str">
        <f>Data[[#This Row],[Department]]</f>
        <v>Oceanography</v>
      </c>
    </row>
    <row r="108" spans="1:19" x14ac:dyDescent="0.2">
      <c r="A108" t="s">
        <v>64</v>
      </c>
      <c r="B108" t="s">
        <v>73</v>
      </c>
      <c r="C108" t="s">
        <v>9</v>
      </c>
      <c r="D108" s="1">
        <v>3.2669000000000001</v>
      </c>
      <c r="E108" s="2">
        <v>0.38265634087361106</v>
      </c>
      <c r="F108" s="1">
        <v>1.2501</v>
      </c>
      <c r="G108" s="1">
        <v>2.0167999999999999</v>
      </c>
      <c r="H108" s="1">
        <v>51.333326800000002</v>
      </c>
      <c r="I108" s="1">
        <v>1539.999804</v>
      </c>
      <c r="J108" s="1">
        <v>471.39484036854509</v>
      </c>
      <c r="K108" s="2">
        <v>0.875</v>
      </c>
      <c r="L108" s="3">
        <v>224</v>
      </c>
      <c r="M108" s="3">
        <v>256</v>
      </c>
      <c r="N108" s="3">
        <v>8</v>
      </c>
      <c r="O108" s="9">
        <v>2016</v>
      </c>
      <c r="P108" s="3" t="s">
        <v>77</v>
      </c>
      <c r="Q108" s="3"/>
      <c r="R108" s="3"/>
      <c r="S108" s="3" t="str">
        <f>Data[[#This Row],[Department]]</f>
        <v>Physics</v>
      </c>
    </row>
    <row r="109" spans="1:19" x14ac:dyDescent="0.2">
      <c r="A109" t="s">
        <v>5</v>
      </c>
      <c r="B109" t="s">
        <v>6</v>
      </c>
      <c r="C109" t="s">
        <v>8</v>
      </c>
      <c r="D109" s="1">
        <v>3.8005000000000004</v>
      </c>
      <c r="E109" s="2">
        <v>0.28069990790685434</v>
      </c>
      <c r="F109" s="1">
        <v>1.0668</v>
      </c>
      <c r="G109" s="1">
        <v>2.7336999999999998</v>
      </c>
      <c r="H109" s="1">
        <v>38.018068100000008</v>
      </c>
      <c r="I109" s="1">
        <v>1140.5420430000001</v>
      </c>
      <c r="J109" s="1">
        <v>300.10315563741614</v>
      </c>
      <c r="K109" s="2">
        <v>0.8666666666666667</v>
      </c>
      <c r="L109" s="3">
        <v>312</v>
      </c>
      <c r="M109" s="3">
        <v>360</v>
      </c>
      <c r="N109" s="3">
        <v>16</v>
      </c>
      <c r="O109" s="9">
        <v>2016</v>
      </c>
      <c r="P109" s="3" t="s">
        <v>78</v>
      </c>
      <c r="Q109" s="3"/>
      <c r="R109" s="3"/>
      <c r="S109" s="3" t="str">
        <f>Data[[#This Row],[Department]]</f>
        <v>American Sign Language</v>
      </c>
    </row>
    <row r="110" spans="1:19" x14ac:dyDescent="0.2">
      <c r="A110" t="s">
        <v>5</v>
      </c>
      <c r="B110" t="s">
        <v>16</v>
      </c>
      <c r="C110" t="s">
        <v>8</v>
      </c>
      <c r="D110" s="1">
        <v>0.60000000000000009</v>
      </c>
      <c r="E110" s="2">
        <v>0</v>
      </c>
      <c r="F110" s="1">
        <v>0</v>
      </c>
      <c r="G110" s="1">
        <v>0.60000000000000009</v>
      </c>
      <c r="H110" s="1">
        <v>8.8000000000000007</v>
      </c>
      <c r="I110" s="1">
        <v>264</v>
      </c>
      <c r="J110" s="1">
        <v>440</v>
      </c>
      <c r="K110" s="2">
        <v>0.73333333333333328</v>
      </c>
      <c r="L110" s="3">
        <v>88</v>
      </c>
      <c r="M110" s="3">
        <v>120</v>
      </c>
      <c r="N110" s="3">
        <v>3</v>
      </c>
      <c r="O110" s="9">
        <v>2016</v>
      </c>
      <c r="P110" s="3" t="s">
        <v>78</v>
      </c>
      <c r="Q110" s="3"/>
      <c r="R110" s="3"/>
      <c r="S110" s="3" t="str">
        <f>Data[[#This Row],[Department]]</f>
        <v>Anthropology</v>
      </c>
    </row>
    <row r="111" spans="1:19" x14ac:dyDescent="0.2">
      <c r="A111" t="s">
        <v>5</v>
      </c>
      <c r="B111" t="s">
        <v>17</v>
      </c>
      <c r="C111" t="s">
        <v>8</v>
      </c>
      <c r="D111" s="1">
        <v>4.9329000000000001</v>
      </c>
      <c r="E111" s="2">
        <v>0</v>
      </c>
      <c r="F111" s="1">
        <v>0</v>
      </c>
      <c r="G111" s="1">
        <v>4.9329000000000001</v>
      </c>
      <c r="H111" s="1">
        <v>71.093307800000005</v>
      </c>
      <c r="I111" s="1">
        <v>2132.7992340000001</v>
      </c>
      <c r="J111" s="1">
        <v>432.36214681019277</v>
      </c>
      <c r="K111" s="2">
        <v>0.98681318681318686</v>
      </c>
      <c r="L111" s="3">
        <v>449</v>
      </c>
      <c r="M111" s="3">
        <v>455</v>
      </c>
      <c r="N111" s="3">
        <v>16</v>
      </c>
      <c r="O111" s="9">
        <v>2016</v>
      </c>
      <c r="P111" s="3" t="s">
        <v>78</v>
      </c>
      <c r="Q111" s="3"/>
      <c r="R111" s="3"/>
      <c r="S111" s="3" t="str">
        <f>Data[[#This Row],[Department]]</f>
        <v>Arabic</v>
      </c>
    </row>
    <row r="112" spans="1:19" x14ac:dyDescent="0.2">
      <c r="A112" t="s">
        <v>5</v>
      </c>
      <c r="B112" t="s">
        <v>18</v>
      </c>
      <c r="C112" t="s">
        <v>8</v>
      </c>
      <c r="D112" s="1">
        <v>0.33329999999999999</v>
      </c>
      <c r="E112" s="2">
        <v>0</v>
      </c>
      <c r="F112" s="1">
        <v>0</v>
      </c>
      <c r="G112" s="1">
        <v>0.33329999999999999</v>
      </c>
      <c r="H112" s="1">
        <v>3.9999984</v>
      </c>
      <c r="I112" s="1">
        <v>119.99995199999999</v>
      </c>
      <c r="J112" s="1">
        <v>360.03585958595863</v>
      </c>
      <c r="K112" s="2">
        <v>0.8</v>
      </c>
      <c r="L112" s="3">
        <v>24</v>
      </c>
      <c r="M112" s="3">
        <v>30</v>
      </c>
      <c r="N112" s="3">
        <v>1</v>
      </c>
      <c r="O112" s="9">
        <v>2016</v>
      </c>
      <c r="P112" s="3" t="s">
        <v>78</v>
      </c>
      <c r="Q112" s="3"/>
      <c r="R112" s="3"/>
      <c r="S112" s="3" t="str">
        <f>Data[[#This Row],[Department]]</f>
        <v>Aramaic</v>
      </c>
    </row>
    <row r="113" spans="1:19" x14ac:dyDescent="0.2">
      <c r="A113" t="s">
        <v>5</v>
      </c>
      <c r="B113" t="s">
        <v>19</v>
      </c>
      <c r="C113" t="s">
        <v>8</v>
      </c>
      <c r="D113" s="1">
        <v>6.0663000000000009</v>
      </c>
      <c r="E113" s="2">
        <v>0.27471440581573608</v>
      </c>
      <c r="F113" s="1">
        <v>1.6665000000000001</v>
      </c>
      <c r="G113" s="1">
        <v>4.3998000000000008</v>
      </c>
      <c r="H113" s="1">
        <v>89.961318000000006</v>
      </c>
      <c r="I113" s="1">
        <v>2698.8395399999999</v>
      </c>
      <c r="J113" s="1">
        <v>444.8905494288116</v>
      </c>
      <c r="K113" s="2">
        <v>0.81264367816091954</v>
      </c>
      <c r="L113" s="3">
        <v>707</v>
      </c>
      <c r="M113" s="3">
        <v>870</v>
      </c>
      <c r="N113" s="3">
        <v>22</v>
      </c>
      <c r="O113" s="9">
        <v>2016</v>
      </c>
      <c r="P113" s="3" t="s">
        <v>78</v>
      </c>
      <c r="Q113" s="3"/>
      <c r="R113" s="3"/>
      <c r="S113" s="3" t="str">
        <f>Data[[#This Row],[Department]]</f>
        <v>Art</v>
      </c>
    </row>
    <row r="114" spans="1:19" x14ac:dyDescent="0.2">
      <c r="A114" t="s">
        <v>5</v>
      </c>
      <c r="B114" t="s">
        <v>20</v>
      </c>
      <c r="C114" t="s">
        <v>8</v>
      </c>
      <c r="D114" s="1">
        <v>6.4000000000000021</v>
      </c>
      <c r="E114" s="2">
        <v>0.34374999999999983</v>
      </c>
      <c r="F114" s="1">
        <v>2.1999999999999997</v>
      </c>
      <c r="G114" s="1">
        <v>4.2000000000000011</v>
      </c>
      <c r="H114" s="1">
        <v>83.576791000000014</v>
      </c>
      <c r="I114" s="1">
        <v>2507.3037300000005</v>
      </c>
      <c r="J114" s="1">
        <v>391.76620781249994</v>
      </c>
      <c r="K114" s="2">
        <v>0.86145833333333333</v>
      </c>
      <c r="L114" s="3">
        <v>827</v>
      </c>
      <c r="M114" s="3">
        <v>960</v>
      </c>
      <c r="N114" s="3">
        <v>32</v>
      </c>
      <c r="O114" s="9">
        <v>2016</v>
      </c>
      <c r="P114" s="3" t="s">
        <v>78</v>
      </c>
      <c r="Q114" s="3"/>
      <c r="R114" s="3"/>
      <c r="S114" s="3" t="str">
        <f>Data[[#This Row],[Department]]</f>
        <v>Communication</v>
      </c>
    </row>
    <row r="115" spans="1:19" x14ac:dyDescent="0.2">
      <c r="A115" t="s">
        <v>5</v>
      </c>
      <c r="B115" t="s">
        <v>21</v>
      </c>
      <c r="C115" t="s">
        <v>8</v>
      </c>
      <c r="D115" s="1">
        <v>17.383800000000008</v>
      </c>
      <c r="E115" s="2">
        <v>0.39022538225244174</v>
      </c>
      <c r="F115" s="1">
        <v>6.7835999999999999</v>
      </c>
      <c r="G115" s="1">
        <v>10.600200000000001</v>
      </c>
      <c r="H115" s="1">
        <v>215.23260473239998</v>
      </c>
      <c r="I115" s="1">
        <v>6456.9781419719993</v>
      </c>
      <c r="J115" s="1">
        <v>371.4365180209158</v>
      </c>
      <c r="K115" s="2">
        <v>0.81516095534787125</v>
      </c>
      <c r="L115" s="3">
        <v>1570</v>
      </c>
      <c r="M115" s="3">
        <v>1926</v>
      </c>
      <c r="N115" s="3">
        <v>55</v>
      </c>
      <c r="O115" s="9">
        <v>2016</v>
      </c>
      <c r="P115" s="3" t="s">
        <v>78</v>
      </c>
      <c r="Q115" s="3"/>
      <c r="R115" s="3"/>
      <c r="S115" s="3" t="str">
        <f>Data[[#This Row],[Department]]</f>
        <v>English</v>
      </c>
    </row>
    <row r="116" spans="1:19" x14ac:dyDescent="0.2">
      <c r="A116" t="s">
        <v>5</v>
      </c>
      <c r="B116" t="s">
        <v>22</v>
      </c>
      <c r="C116" t="s">
        <v>8</v>
      </c>
      <c r="D116" s="1">
        <v>18.532599999999992</v>
      </c>
      <c r="E116" s="2">
        <v>0.19424149876433969</v>
      </c>
      <c r="F116" s="1">
        <v>3.5998000000000001</v>
      </c>
      <c r="G116" s="1">
        <v>14.932799999999999</v>
      </c>
      <c r="H116" s="1">
        <v>233.3</v>
      </c>
      <c r="I116" s="1">
        <v>6999</v>
      </c>
      <c r="J116" s="1">
        <v>377.65882822701633</v>
      </c>
      <c r="K116" s="2">
        <v>1.0198624904507256</v>
      </c>
      <c r="L116" s="3">
        <v>1335</v>
      </c>
      <c r="M116" s="3">
        <v>1309</v>
      </c>
      <c r="N116" s="3">
        <v>53</v>
      </c>
      <c r="O116" s="9">
        <v>2016</v>
      </c>
      <c r="P116" s="3" t="s">
        <v>78</v>
      </c>
      <c r="Q116" s="3"/>
      <c r="R116" s="3"/>
      <c r="S116" s="3" t="str">
        <f>Data[[#This Row],[Department]]</f>
        <v>English As a Second Language</v>
      </c>
    </row>
    <row r="117" spans="1:19" x14ac:dyDescent="0.2">
      <c r="A117" t="s">
        <v>5</v>
      </c>
      <c r="B117" t="s">
        <v>23</v>
      </c>
      <c r="C117" t="s">
        <v>8</v>
      </c>
      <c r="D117" s="1">
        <v>0.66659999999999997</v>
      </c>
      <c r="E117" s="2">
        <v>0</v>
      </c>
      <c r="F117" s="1">
        <v>0</v>
      </c>
      <c r="G117" s="1">
        <v>0.66659999999999997</v>
      </c>
      <c r="H117" s="1">
        <v>5.4999978</v>
      </c>
      <c r="I117" s="1">
        <v>164.999934</v>
      </c>
      <c r="J117" s="1">
        <v>247.52465346534652</v>
      </c>
      <c r="K117" s="2">
        <v>0.55000000000000004</v>
      </c>
      <c r="L117" s="3">
        <v>33</v>
      </c>
      <c r="M117" s="3">
        <v>60</v>
      </c>
      <c r="N117" s="3">
        <v>2</v>
      </c>
      <c r="O117" s="9">
        <v>2016</v>
      </c>
      <c r="P117" s="3" t="s">
        <v>78</v>
      </c>
      <c r="Q117" s="3"/>
      <c r="R117" s="3"/>
      <c r="S117" s="3" t="str">
        <f>Data[[#This Row],[Department]]</f>
        <v>French</v>
      </c>
    </row>
    <row r="118" spans="1:19" x14ac:dyDescent="0.2">
      <c r="A118" t="s">
        <v>5</v>
      </c>
      <c r="B118" t="s">
        <v>24</v>
      </c>
      <c r="C118" t="s">
        <v>8</v>
      </c>
      <c r="D118" s="1">
        <v>5.200000000000002</v>
      </c>
      <c r="E118" s="2">
        <v>0.26923076923076911</v>
      </c>
      <c r="F118" s="1">
        <v>1.4</v>
      </c>
      <c r="G118" s="1">
        <v>3.8000000000000007</v>
      </c>
      <c r="H118" s="1">
        <v>93.398614999999992</v>
      </c>
      <c r="I118" s="1">
        <v>2801.9584499999996</v>
      </c>
      <c r="J118" s="1">
        <v>538.83816346153822</v>
      </c>
      <c r="K118" s="2">
        <v>0.69804216867469882</v>
      </c>
      <c r="L118" s="3">
        <v>927</v>
      </c>
      <c r="M118" s="3">
        <v>1328</v>
      </c>
      <c r="N118" s="3">
        <v>26</v>
      </c>
      <c r="O118" s="9">
        <v>2016</v>
      </c>
      <c r="P118" s="3" t="s">
        <v>78</v>
      </c>
      <c r="Q118" s="3"/>
      <c r="R118" s="3"/>
      <c r="S118" s="3" t="str">
        <f>Data[[#This Row],[Department]]</f>
        <v>History</v>
      </c>
    </row>
    <row r="119" spans="1:19" x14ac:dyDescent="0.2">
      <c r="A119" t="s">
        <v>5</v>
      </c>
      <c r="B119" t="s">
        <v>25</v>
      </c>
      <c r="C119" t="s">
        <v>8</v>
      </c>
      <c r="D119" s="1">
        <v>1.2</v>
      </c>
      <c r="E119" s="2">
        <v>0.50000000000000011</v>
      </c>
      <c r="F119" s="1">
        <v>0.60000000000000009</v>
      </c>
      <c r="G119" s="1">
        <v>0.60000000000000009</v>
      </c>
      <c r="H119" s="1">
        <v>15.65</v>
      </c>
      <c r="I119" s="1">
        <v>469.5</v>
      </c>
      <c r="J119" s="1">
        <v>391.25000000000006</v>
      </c>
      <c r="K119" s="2">
        <v>0.64583333333333337</v>
      </c>
      <c r="L119" s="3">
        <v>155</v>
      </c>
      <c r="M119" s="3">
        <v>240</v>
      </c>
      <c r="N119" s="3">
        <v>6</v>
      </c>
      <c r="O119" s="9">
        <v>2016</v>
      </c>
      <c r="P119" s="3" t="s">
        <v>78</v>
      </c>
      <c r="Q119" s="3"/>
      <c r="R119" s="3"/>
      <c r="S119" s="3" t="str">
        <f>Data[[#This Row],[Department]]</f>
        <v>Humanities</v>
      </c>
    </row>
    <row r="120" spans="1:19" x14ac:dyDescent="0.2">
      <c r="A120" t="s">
        <v>5</v>
      </c>
      <c r="B120" t="s">
        <v>26</v>
      </c>
      <c r="C120" t="s">
        <v>8</v>
      </c>
      <c r="D120" s="1">
        <v>4.9578000000000007</v>
      </c>
      <c r="E120" s="2">
        <v>0.1512767759893501</v>
      </c>
      <c r="F120" s="1">
        <v>0.75</v>
      </c>
      <c r="G120" s="1">
        <v>4.2078000000000007</v>
      </c>
      <c r="H120" s="1">
        <v>52.519992404</v>
      </c>
      <c r="I120" s="1">
        <v>1575.5997721199999</v>
      </c>
      <c r="J120" s="1">
        <v>317.80220503449107</v>
      </c>
      <c r="K120" s="2">
        <v>0.55119825708060999</v>
      </c>
      <c r="L120" s="3">
        <v>506</v>
      </c>
      <c r="M120" s="3">
        <v>918</v>
      </c>
      <c r="N120" s="3">
        <v>23</v>
      </c>
      <c r="O120" s="9">
        <v>2016</v>
      </c>
      <c r="P120" s="3" t="s">
        <v>78</v>
      </c>
      <c r="Q120" s="3"/>
      <c r="R120" s="3"/>
      <c r="S120" s="3" t="str">
        <f>Data[[#This Row],[Department]]</f>
        <v>Music</v>
      </c>
    </row>
    <row r="121" spans="1:19" x14ac:dyDescent="0.2">
      <c r="A121" t="s">
        <v>5</v>
      </c>
      <c r="B121" t="s">
        <v>27</v>
      </c>
      <c r="C121" t="s">
        <v>8</v>
      </c>
      <c r="D121" s="1">
        <v>0.33329999999999999</v>
      </c>
      <c r="E121" s="2">
        <v>0</v>
      </c>
      <c r="F121" s="1">
        <v>0</v>
      </c>
      <c r="G121" s="1">
        <v>0.33329999999999999</v>
      </c>
      <c r="H121" s="1">
        <v>2.4999989999999999</v>
      </c>
      <c r="I121" s="1">
        <v>74.99996999999999</v>
      </c>
      <c r="J121" s="1">
        <v>225.02241224122412</v>
      </c>
      <c r="K121" s="2">
        <v>0.5</v>
      </c>
      <c r="L121" s="3">
        <v>15</v>
      </c>
      <c r="M121" s="3">
        <v>30</v>
      </c>
      <c r="N121" s="3">
        <v>1</v>
      </c>
      <c r="O121" s="9">
        <v>2016</v>
      </c>
      <c r="P121" s="3" t="s">
        <v>78</v>
      </c>
      <c r="Q121" s="3"/>
      <c r="R121" s="3"/>
      <c r="S121" s="3" t="str">
        <f>Data[[#This Row],[Department]]</f>
        <v>Native American Languages</v>
      </c>
    </row>
    <row r="122" spans="1:19" x14ac:dyDescent="0.2">
      <c r="A122" t="s">
        <v>5</v>
      </c>
      <c r="B122" t="s">
        <v>28</v>
      </c>
      <c r="C122" t="s">
        <v>8</v>
      </c>
      <c r="D122" s="1">
        <v>1.7999999999999998</v>
      </c>
      <c r="E122" s="2">
        <v>0.44444444444444453</v>
      </c>
      <c r="F122" s="1">
        <v>0.8</v>
      </c>
      <c r="G122" s="1">
        <v>1</v>
      </c>
      <c r="H122" s="1">
        <v>30.2</v>
      </c>
      <c r="I122" s="1">
        <v>906</v>
      </c>
      <c r="J122" s="1">
        <v>503.33333333333337</v>
      </c>
      <c r="K122" s="2">
        <v>0.71563981042654023</v>
      </c>
      <c r="L122" s="3">
        <v>302</v>
      </c>
      <c r="M122" s="3">
        <v>422</v>
      </c>
      <c r="N122" s="3">
        <v>9</v>
      </c>
      <c r="O122" s="9">
        <v>2016</v>
      </c>
      <c r="P122" s="3" t="s">
        <v>78</v>
      </c>
      <c r="Q122" s="3"/>
      <c r="R122" s="3"/>
      <c r="S122" s="3" t="str">
        <f>Data[[#This Row],[Department]]</f>
        <v>Philosophy</v>
      </c>
    </row>
    <row r="123" spans="1:19" x14ac:dyDescent="0.2">
      <c r="A123" t="s">
        <v>5</v>
      </c>
      <c r="B123" t="s">
        <v>29</v>
      </c>
      <c r="C123" t="s">
        <v>8</v>
      </c>
      <c r="D123" s="1">
        <v>1</v>
      </c>
      <c r="E123" s="2">
        <v>0</v>
      </c>
      <c r="F123" s="1">
        <v>0</v>
      </c>
      <c r="G123" s="1">
        <v>1</v>
      </c>
      <c r="H123" s="1">
        <v>14.346655</v>
      </c>
      <c r="I123" s="1">
        <v>430.39965000000001</v>
      </c>
      <c r="J123" s="1">
        <v>430.39965000000001</v>
      </c>
      <c r="K123" s="2">
        <v>0.63274336283185839</v>
      </c>
      <c r="L123" s="3">
        <v>143</v>
      </c>
      <c r="M123" s="3">
        <v>226</v>
      </c>
      <c r="N123" s="3">
        <v>5</v>
      </c>
      <c r="O123" s="9">
        <v>2016</v>
      </c>
      <c r="P123" s="3" t="s">
        <v>78</v>
      </c>
      <c r="Q123" s="3"/>
      <c r="R123" s="3"/>
      <c r="S123" s="3" t="str">
        <f>Data[[#This Row],[Department]]</f>
        <v>Political Science</v>
      </c>
    </row>
    <row r="124" spans="1:19" x14ac:dyDescent="0.2">
      <c r="A124" t="s">
        <v>5</v>
      </c>
      <c r="B124" t="s">
        <v>30</v>
      </c>
      <c r="C124" t="s">
        <v>8</v>
      </c>
      <c r="D124" s="1">
        <v>4.2833000000000006</v>
      </c>
      <c r="E124" s="2">
        <v>0.23346485186655147</v>
      </c>
      <c r="F124" s="1">
        <v>1</v>
      </c>
      <c r="G124" s="1">
        <v>3.2832999999999997</v>
      </c>
      <c r="H124" s="1">
        <v>66.655317999999994</v>
      </c>
      <c r="I124" s="1">
        <v>1999.6595399999999</v>
      </c>
      <c r="J124" s="1">
        <v>466.85021828963642</v>
      </c>
      <c r="K124" s="2">
        <v>0.64568527918781726</v>
      </c>
      <c r="L124" s="3">
        <v>636</v>
      </c>
      <c r="M124" s="3">
        <v>985</v>
      </c>
      <c r="N124" s="3">
        <v>21</v>
      </c>
      <c r="O124" s="9">
        <v>2016</v>
      </c>
      <c r="P124" s="3" t="s">
        <v>78</v>
      </c>
      <c r="Q124" s="3"/>
      <c r="R124" s="3"/>
      <c r="S124" s="3" t="str">
        <f>Data[[#This Row],[Department]]</f>
        <v>Psychology</v>
      </c>
    </row>
    <row r="125" spans="1:19" x14ac:dyDescent="0.2">
      <c r="A125" t="s">
        <v>5</v>
      </c>
      <c r="B125" t="s">
        <v>31</v>
      </c>
      <c r="C125" t="s">
        <v>8</v>
      </c>
      <c r="D125" s="1">
        <v>0.60000000000000009</v>
      </c>
      <c r="E125" s="2">
        <v>0.66666666666666663</v>
      </c>
      <c r="F125" s="1">
        <v>0.4</v>
      </c>
      <c r="G125" s="1">
        <v>0.2</v>
      </c>
      <c r="H125" s="1">
        <v>6.3000000000000007</v>
      </c>
      <c r="I125" s="1">
        <v>189.00000000000003</v>
      </c>
      <c r="J125" s="1">
        <v>315</v>
      </c>
      <c r="K125" s="2">
        <v>0.52500000000000002</v>
      </c>
      <c r="L125" s="3">
        <v>63</v>
      </c>
      <c r="M125" s="3">
        <v>120</v>
      </c>
      <c r="N125" s="3">
        <v>3</v>
      </c>
      <c r="O125" s="9">
        <v>2016</v>
      </c>
      <c r="P125" s="3" t="s">
        <v>78</v>
      </c>
      <c r="Q125" s="3"/>
      <c r="R125" s="3"/>
      <c r="S125" s="3" t="str">
        <f>Data[[#This Row],[Department]]</f>
        <v>Religious Studies</v>
      </c>
    </row>
    <row r="126" spans="1:19" x14ac:dyDescent="0.2">
      <c r="A126" t="s">
        <v>5</v>
      </c>
      <c r="B126" t="s">
        <v>32</v>
      </c>
      <c r="C126" t="s">
        <v>8</v>
      </c>
      <c r="D126" s="1">
        <v>0.60000000000000009</v>
      </c>
      <c r="E126" s="2">
        <v>0</v>
      </c>
      <c r="F126" s="1">
        <v>0</v>
      </c>
      <c r="G126" s="1">
        <v>0.60000000000000009</v>
      </c>
      <c r="H126" s="1">
        <v>12.809707</v>
      </c>
      <c r="I126" s="1">
        <v>384.29120999999998</v>
      </c>
      <c r="J126" s="1">
        <v>640.48534999999981</v>
      </c>
      <c r="K126" s="2">
        <v>0.85906040268456374</v>
      </c>
      <c r="L126" s="3">
        <v>128</v>
      </c>
      <c r="M126" s="3">
        <v>149</v>
      </c>
      <c r="N126" s="3">
        <v>3</v>
      </c>
      <c r="O126" s="9">
        <v>2016</v>
      </c>
      <c r="P126" s="3" t="s">
        <v>78</v>
      </c>
      <c r="Q126" s="3"/>
      <c r="R126" s="3"/>
      <c r="S126" s="3" t="str">
        <f>Data[[#This Row],[Department]]</f>
        <v>Social Work</v>
      </c>
    </row>
    <row r="127" spans="1:19" x14ac:dyDescent="0.2">
      <c r="A127" t="s">
        <v>5</v>
      </c>
      <c r="B127" t="s">
        <v>33</v>
      </c>
      <c r="C127" t="s">
        <v>8</v>
      </c>
      <c r="D127" s="1">
        <v>2.4</v>
      </c>
      <c r="E127" s="2">
        <v>0</v>
      </c>
      <c r="F127" s="1">
        <v>0</v>
      </c>
      <c r="G127" s="1">
        <v>2.4</v>
      </c>
      <c r="H127" s="1">
        <v>40.047987999999997</v>
      </c>
      <c r="I127" s="1">
        <v>1201.4396399999998</v>
      </c>
      <c r="J127" s="1">
        <v>500.59984999999995</v>
      </c>
      <c r="K127" s="2">
        <v>0.64829821717990277</v>
      </c>
      <c r="L127" s="3">
        <v>400</v>
      </c>
      <c r="M127" s="3">
        <v>617</v>
      </c>
      <c r="N127" s="3">
        <v>12</v>
      </c>
      <c r="O127" s="9">
        <v>2016</v>
      </c>
      <c r="P127" s="3" t="s">
        <v>78</v>
      </c>
      <c r="Q127" s="3"/>
      <c r="R127" s="3"/>
      <c r="S127" s="3" t="str">
        <f>Data[[#This Row],[Department]]</f>
        <v>Sociology</v>
      </c>
    </row>
    <row r="128" spans="1:19" x14ac:dyDescent="0.2">
      <c r="A128" t="s">
        <v>5</v>
      </c>
      <c r="B128" t="s">
        <v>34</v>
      </c>
      <c r="C128" t="s">
        <v>8</v>
      </c>
      <c r="D128" s="1">
        <v>3.8662999999999998</v>
      </c>
      <c r="E128" s="2">
        <v>0</v>
      </c>
      <c r="F128" s="1">
        <v>0</v>
      </c>
      <c r="G128" s="1">
        <v>3.8662999999999998</v>
      </c>
      <c r="H128" s="1">
        <v>37.109985200000004</v>
      </c>
      <c r="I128" s="1">
        <v>1113.2995560000002</v>
      </c>
      <c r="J128" s="1">
        <v>287.94960453146427</v>
      </c>
      <c r="K128" s="2">
        <v>0.6463768115942029</v>
      </c>
      <c r="L128" s="3">
        <v>223</v>
      </c>
      <c r="M128" s="3">
        <v>345</v>
      </c>
      <c r="N128" s="3">
        <v>12</v>
      </c>
      <c r="O128" s="9">
        <v>2016</v>
      </c>
      <c r="P128" s="3" t="s">
        <v>78</v>
      </c>
      <c r="Q128" s="3"/>
      <c r="R128" s="3"/>
      <c r="S128" s="3" t="str">
        <f>Data[[#This Row],[Department]]</f>
        <v>Spanish</v>
      </c>
    </row>
    <row r="129" spans="1:19" x14ac:dyDescent="0.2">
      <c r="A129" t="s">
        <v>5</v>
      </c>
      <c r="B129" t="s">
        <v>35</v>
      </c>
      <c r="C129" t="s">
        <v>8</v>
      </c>
      <c r="D129" s="1">
        <v>0.2</v>
      </c>
      <c r="E129" s="2">
        <v>0</v>
      </c>
      <c r="F129" s="1">
        <v>0</v>
      </c>
      <c r="G129" s="1">
        <v>0.2</v>
      </c>
      <c r="H129" s="1">
        <v>2</v>
      </c>
      <c r="I129" s="1">
        <v>60</v>
      </c>
      <c r="J129" s="1">
        <v>300</v>
      </c>
      <c r="K129" s="2">
        <v>0.45454545454545453</v>
      </c>
      <c r="L129" s="3">
        <v>20</v>
      </c>
      <c r="M129" s="3">
        <v>44</v>
      </c>
      <c r="N129" s="3">
        <v>1</v>
      </c>
      <c r="O129" s="9">
        <v>2016</v>
      </c>
      <c r="P129" s="3" t="s">
        <v>78</v>
      </c>
      <c r="Q129" s="3"/>
      <c r="R129" s="3"/>
      <c r="S129" s="3" t="str">
        <f>Data[[#This Row],[Department]]</f>
        <v>Theater Arts</v>
      </c>
    </row>
    <row r="130" spans="1:19" x14ac:dyDescent="0.2">
      <c r="A130" t="s">
        <v>36</v>
      </c>
      <c r="B130" t="s">
        <v>37</v>
      </c>
      <c r="C130" t="s">
        <v>8</v>
      </c>
      <c r="D130" s="1">
        <v>7.7837000000000005</v>
      </c>
      <c r="E130" s="2">
        <v>0.463597003995529</v>
      </c>
      <c r="F130" s="1">
        <v>3.6084999999999994</v>
      </c>
      <c r="G130" s="1">
        <v>4.1752000000000002</v>
      </c>
      <c r="H130" s="1">
        <v>98.118067981500019</v>
      </c>
      <c r="I130" s="1">
        <v>2943.5420394450007</v>
      </c>
      <c r="J130" s="1">
        <v>378.16745756452593</v>
      </c>
      <c r="K130" s="2">
        <v>0.57746478873239437</v>
      </c>
      <c r="L130" s="3">
        <v>902</v>
      </c>
      <c r="M130" s="3">
        <v>1562</v>
      </c>
      <c r="N130" s="3">
        <v>34</v>
      </c>
      <c r="O130" s="9">
        <v>2016</v>
      </c>
      <c r="P130" s="3" t="s">
        <v>78</v>
      </c>
      <c r="Q130" s="3"/>
      <c r="R130" s="3"/>
      <c r="S130" s="3" t="str">
        <f>Data[[#This Row],[Department]]</f>
        <v>Exercise Science</v>
      </c>
    </row>
    <row r="131" spans="1:19" x14ac:dyDescent="0.2">
      <c r="A131" t="s">
        <v>36</v>
      </c>
      <c r="B131" t="s">
        <v>38</v>
      </c>
      <c r="C131" t="s">
        <v>8</v>
      </c>
      <c r="D131" s="1">
        <v>4.1500000000000012</v>
      </c>
      <c r="E131" s="2">
        <v>0.20884337349397586</v>
      </c>
      <c r="F131" s="1">
        <v>0.86670000000000003</v>
      </c>
      <c r="G131" s="1">
        <v>3.2832999999999997</v>
      </c>
      <c r="H131" s="1">
        <v>71.731964300000001</v>
      </c>
      <c r="I131" s="1">
        <v>2151.9589289999999</v>
      </c>
      <c r="J131" s="1">
        <v>518.54432024096366</v>
      </c>
      <c r="K131" s="2">
        <v>0.65257352941176472</v>
      </c>
      <c r="L131" s="3">
        <v>710</v>
      </c>
      <c r="M131" s="3">
        <v>1088</v>
      </c>
      <c r="N131" s="3">
        <v>21</v>
      </c>
      <c r="O131" s="9">
        <v>2016</v>
      </c>
      <c r="P131" s="3" t="s">
        <v>78</v>
      </c>
      <c r="Q131" s="3"/>
      <c r="R131" s="3"/>
      <c r="S131" s="3" t="str">
        <f>Data[[#This Row],[Department]]</f>
        <v>Health Education</v>
      </c>
    </row>
    <row r="132" spans="1:19" x14ac:dyDescent="0.2">
      <c r="A132" t="s">
        <v>40</v>
      </c>
      <c r="B132" t="s">
        <v>135</v>
      </c>
      <c r="C132" t="s">
        <v>8</v>
      </c>
      <c r="D132" s="1">
        <v>2.75</v>
      </c>
      <c r="E132" s="2">
        <v>0.85454545454545461</v>
      </c>
      <c r="F132" s="1">
        <v>2.35</v>
      </c>
      <c r="G132" s="1">
        <v>0.4</v>
      </c>
      <c r="H132" s="1">
        <v>48.45000000000001</v>
      </c>
      <c r="I132" s="1">
        <v>1453.5000000000002</v>
      </c>
      <c r="J132" s="1">
        <v>528.54545454545462</v>
      </c>
      <c r="K132" s="2">
        <v>0.83074265975820383</v>
      </c>
      <c r="L132" s="3">
        <v>481</v>
      </c>
      <c r="M132" s="3">
        <v>579</v>
      </c>
      <c r="N132" s="3">
        <v>13</v>
      </c>
      <c r="O132" s="9">
        <v>2016</v>
      </c>
      <c r="P132" s="3" t="s">
        <v>78</v>
      </c>
      <c r="Q132" s="3"/>
      <c r="R132" s="3"/>
      <c r="S132" s="3" t="str">
        <f>Data[[#This Row],[Department]]</f>
        <v>Business (excludes Accounting)</v>
      </c>
    </row>
    <row r="133" spans="1:19" x14ac:dyDescent="0.2">
      <c r="A133" t="s">
        <v>40</v>
      </c>
      <c r="B133" t="s">
        <v>132</v>
      </c>
      <c r="C133" t="s">
        <v>8</v>
      </c>
      <c r="D133" s="1">
        <v>2.2168999999999999</v>
      </c>
      <c r="E133" s="2">
        <v>0.42103838693671347</v>
      </c>
      <c r="F133" s="1">
        <v>0.93340000000000001</v>
      </c>
      <c r="G133" s="1">
        <v>1.2835000000000001</v>
      </c>
      <c r="H133" s="1">
        <v>45.089987900000004</v>
      </c>
      <c r="I133" s="1">
        <v>1352.6996370000002</v>
      </c>
      <c r="J133" s="1">
        <v>610.17620866976415</v>
      </c>
      <c r="K133" s="2">
        <v>0.78458049886621317</v>
      </c>
      <c r="L133" s="3">
        <v>346</v>
      </c>
      <c r="M133" s="3">
        <v>441</v>
      </c>
      <c r="N133" s="3">
        <v>9</v>
      </c>
      <c r="O133" s="9">
        <v>2016</v>
      </c>
      <c r="P133" s="3" t="s">
        <v>78</v>
      </c>
      <c r="Q133" s="3"/>
      <c r="R133" s="3"/>
      <c r="S133" s="3" t="str">
        <f>Data[[#This Row],[Department]]</f>
        <v>Accounting</v>
      </c>
    </row>
    <row r="134" spans="1:19" x14ac:dyDescent="0.2">
      <c r="A134" t="s">
        <v>40</v>
      </c>
      <c r="B134" t="s">
        <v>41</v>
      </c>
      <c r="C134" t="s">
        <v>8</v>
      </c>
      <c r="D134" s="1">
        <v>5.9058999999999999</v>
      </c>
      <c r="E134" s="2">
        <v>0.32171218611896579</v>
      </c>
      <c r="F134" s="1">
        <v>1.9</v>
      </c>
      <c r="G134" s="1">
        <v>4.0059000000000005</v>
      </c>
      <c r="H134" s="1">
        <v>80.469395299999988</v>
      </c>
      <c r="I134" s="1">
        <v>2414.0818589999994</v>
      </c>
      <c r="J134" s="1">
        <v>408.75765912054038</v>
      </c>
      <c r="K134" s="2">
        <v>0.797244094488189</v>
      </c>
      <c r="L134" s="3">
        <v>405</v>
      </c>
      <c r="M134" s="3">
        <v>508</v>
      </c>
      <c r="N134" s="3">
        <v>17</v>
      </c>
      <c r="O134" s="9">
        <v>2016</v>
      </c>
      <c r="P134" s="3" t="s">
        <v>78</v>
      </c>
      <c r="Q134" s="3"/>
      <c r="R134" s="3"/>
      <c r="S134" s="3" t="str">
        <f>Data[[#This Row],[Department]]</f>
        <v>Automotive</v>
      </c>
    </row>
    <row r="135" spans="1:19" x14ac:dyDescent="0.2">
      <c r="A135" t="s">
        <v>40</v>
      </c>
      <c r="B135" t="s">
        <v>42</v>
      </c>
      <c r="C135" t="s">
        <v>8</v>
      </c>
      <c r="D135" s="1">
        <v>1.1979</v>
      </c>
      <c r="E135" s="2">
        <v>0.32131229651890814</v>
      </c>
      <c r="F135" s="1">
        <v>0.38490000000000002</v>
      </c>
      <c r="G135" s="1">
        <v>0.81299999999999994</v>
      </c>
      <c r="H135" s="1">
        <v>17.671036682</v>
      </c>
      <c r="I135" s="1">
        <v>530.13110045999997</v>
      </c>
      <c r="J135" s="1">
        <v>442.55038021537695</v>
      </c>
      <c r="K135" s="2">
        <v>0.56380510440835263</v>
      </c>
      <c r="L135" s="3">
        <v>243</v>
      </c>
      <c r="M135" s="3">
        <v>431</v>
      </c>
      <c r="N135" s="3">
        <v>11</v>
      </c>
      <c r="O135" s="9">
        <v>2016</v>
      </c>
      <c r="P135" s="3" t="s">
        <v>78</v>
      </c>
      <c r="Q135" s="3"/>
      <c r="R135" s="3"/>
      <c r="S135" s="3" t="str">
        <f>Data[[#This Row],[Department]]</f>
        <v>Business Office Technology</v>
      </c>
    </row>
    <row r="136" spans="1:19" x14ac:dyDescent="0.2">
      <c r="A136" t="s">
        <v>40</v>
      </c>
      <c r="B136" t="s">
        <v>43</v>
      </c>
      <c r="C136" t="s">
        <v>8</v>
      </c>
      <c r="D136" s="1">
        <v>1.6664999999999999</v>
      </c>
      <c r="E136" s="2">
        <v>0.60000000000000009</v>
      </c>
      <c r="F136" s="1">
        <v>0.99990000000000001</v>
      </c>
      <c r="G136" s="1">
        <v>0.66659999999999997</v>
      </c>
      <c r="H136" s="1">
        <v>19</v>
      </c>
      <c r="I136" s="1">
        <v>570</v>
      </c>
      <c r="J136" s="1">
        <v>342.03420342034207</v>
      </c>
      <c r="K136" s="2">
        <v>0.73076923076923073</v>
      </c>
      <c r="L136" s="3">
        <v>95</v>
      </c>
      <c r="M136" s="3">
        <v>130</v>
      </c>
      <c r="N136" s="3">
        <v>5</v>
      </c>
      <c r="O136" s="9">
        <v>2016</v>
      </c>
      <c r="P136" s="3" t="s">
        <v>78</v>
      </c>
      <c r="Q136" s="3"/>
      <c r="R136" s="3"/>
      <c r="S136" s="3" t="str">
        <f>Data[[#This Row],[Department]]</f>
        <v>CADD Technology</v>
      </c>
    </row>
    <row r="137" spans="1:19" x14ac:dyDescent="0.2">
      <c r="A137" t="s">
        <v>40</v>
      </c>
      <c r="B137" t="s">
        <v>45</v>
      </c>
      <c r="C137" t="s">
        <v>8</v>
      </c>
      <c r="D137" s="1">
        <v>4.289200000000001</v>
      </c>
      <c r="E137" s="2">
        <v>0.18651496782616803</v>
      </c>
      <c r="F137" s="1">
        <v>0.8</v>
      </c>
      <c r="G137" s="1">
        <v>3.4892000000000003</v>
      </c>
      <c r="H137" s="1">
        <v>66.275319198400013</v>
      </c>
      <c r="I137" s="1">
        <v>1988.2595759520004</v>
      </c>
      <c r="J137" s="1">
        <v>463.55021354844723</v>
      </c>
      <c r="K137" s="2">
        <v>0.82235294117647062</v>
      </c>
      <c r="L137" s="3">
        <v>699</v>
      </c>
      <c r="M137" s="3">
        <v>850</v>
      </c>
      <c r="N137" s="3">
        <v>23</v>
      </c>
      <c r="O137" s="9">
        <v>2016</v>
      </c>
      <c r="P137" s="3" t="s">
        <v>78</v>
      </c>
      <c r="Q137" s="3"/>
      <c r="R137" s="3"/>
      <c r="S137" s="3" t="str">
        <f>Data[[#This Row],[Department]]</f>
        <v>Child Development</v>
      </c>
    </row>
    <row r="138" spans="1:19" x14ac:dyDescent="0.2">
      <c r="A138" t="s">
        <v>40</v>
      </c>
      <c r="B138" t="s">
        <v>46</v>
      </c>
      <c r="C138" t="s">
        <v>8</v>
      </c>
      <c r="D138" s="1">
        <v>7.5303999999999993</v>
      </c>
      <c r="E138" s="2">
        <v>0.36028630617231494</v>
      </c>
      <c r="F138" s="1">
        <v>2.7131000000000003</v>
      </c>
      <c r="G138" s="1">
        <v>4.8173000000000004</v>
      </c>
      <c r="H138" s="1">
        <v>91.633323187800002</v>
      </c>
      <c r="I138" s="1">
        <v>2748.9996956340001</v>
      </c>
      <c r="J138" s="1">
        <v>365.05360879023692</v>
      </c>
      <c r="K138" s="2">
        <v>0.5928899082568807</v>
      </c>
      <c r="L138" s="3">
        <v>517</v>
      </c>
      <c r="M138" s="3">
        <v>872</v>
      </c>
      <c r="N138" s="3">
        <v>22</v>
      </c>
      <c r="O138" s="9">
        <v>2016</v>
      </c>
      <c r="P138" s="3" t="s">
        <v>78</v>
      </c>
      <c r="Q138" s="3"/>
      <c r="R138" s="3"/>
      <c r="S138" s="3" t="str">
        <f>Data[[#This Row],[Department]]</f>
        <v>Computer &amp; Information Science</v>
      </c>
    </row>
    <row r="139" spans="1:19" x14ac:dyDescent="0.2">
      <c r="A139" t="s">
        <v>40</v>
      </c>
      <c r="B139" t="s">
        <v>47</v>
      </c>
      <c r="C139" t="s">
        <v>8</v>
      </c>
      <c r="D139" s="1">
        <v>1.75</v>
      </c>
      <c r="E139" s="2">
        <v>0</v>
      </c>
      <c r="F139" s="1">
        <v>0</v>
      </c>
      <c r="G139" s="1">
        <v>1.75</v>
      </c>
      <c r="H139" s="1">
        <v>24.6</v>
      </c>
      <c r="I139" s="1">
        <v>738</v>
      </c>
      <c r="J139" s="1">
        <v>421.71428571428578</v>
      </c>
      <c r="K139" s="2">
        <v>0.65350877192982459</v>
      </c>
      <c r="L139" s="3">
        <v>149</v>
      </c>
      <c r="M139" s="3">
        <v>228</v>
      </c>
      <c r="N139" s="3">
        <v>6</v>
      </c>
      <c r="O139" s="9">
        <v>2016</v>
      </c>
      <c r="P139" s="3" t="s">
        <v>78</v>
      </c>
      <c r="Q139" s="3"/>
      <c r="R139" s="3"/>
      <c r="S139" s="3" t="str">
        <f>Data[[#This Row],[Department]]</f>
        <v>Computer Science</v>
      </c>
    </row>
    <row r="140" spans="1:19" x14ac:dyDescent="0.2">
      <c r="A140" t="s">
        <v>40</v>
      </c>
      <c r="B140" t="s">
        <v>48</v>
      </c>
      <c r="C140" t="s">
        <v>8</v>
      </c>
      <c r="D140" s="1">
        <v>1.4</v>
      </c>
      <c r="E140" s="2">
        <v>0.42857142857142866</v>
      </c>
      <c r="F140" s="1">
        <v>0.60000000000000009</v>
      </c>
      <c r="G140" s="1">
        <v>0.8</v>
      </c>
      <c r="H140" s="1">
        <v>29.2</v>
      </c>
      <c r="I140" s="1">
        <v>876</v>
      </c>
      <c r="J140" s="1">
        <v>625.71428571428578</v>
      </c>
      <c r="K140" s="2">
        <v>0.83667621776504297</v>
      </c>
      <c r="L140" s="3">
        <v>292</v>
      </c>
      <c r="M140" s="3">
        <v>349</v>
      </c>
      <c r="N140" s="3">
        <v>7</v>
      </c>
      <c r="O140" s="9">
        <v>2016</v>
      </c>
      <c r="P140" s="3" t="s">
        <v>78</v>
      </c>
      <c r="Q140" s="3"/>
      <c r="R140" s="3"/>
      <c r="S140" s="3" t="str">
        <f>Data[[#This Row],[Department]]</f>
        <v>Economics</v>
      </c>
    </row>
    <row r="141" spans="1:19" x14ac:dyDescent="0.2">
      <c r="A141" t="s">
        <v>40</v>
      </c>
      <c r="B141" t="s">
        <v>49</v>
      </c>
      <c r="C141" t="s">
        <v>8</v>
      </c>
      <c r="D141" s="1">
        <v>6.6699999999999995E-2</v>
      </c>
      <c r="E141" s="2">
        <v>1</v>
      </c>
      <c r="F141" s="1">
        <v>6.6699999999999995E-2</v>
      </c>
      <c r="G141" s="1">
        <v>0</v>
      </c>
      <c r="H141" s="1">
        <v>0.43084600000000001</v>
      </c>
      <c r="I141" s="1">
        <v>12.925380000000001</v>
      </c>
      <c r="J141" s="1">
        <v>193.78380809595205</v>
      </c>
      <c r="K141" s="2">
        <v>0.27083333333333331</v>
      </c>
      <c r="L141" s="3">
        <v>13</v>
      </c>
      <c r="M141" s="3">
        <v>48</v>
      </c>
      <c r="N141" s="3">
        <v>1</v>
      </c>
      <c r="O141" s="9">
        <v>2016</v>
      </c>
      <c r="P141" s="3" t="s">
        <v>78</v>
      </c>
      <c r="Q141" s="3"/>
      <c r="R141" s="3"/>
      <c r="S141" s="3" t="str">
        <f>Data[[#This Row],[Department]]</f>
        <v>Education</v>
      </c>
    </row>
    <row r="142" spans="1:19" x14ac:dyDescent="0.2">
      <c r="A142" t="s">
        <v>40</v>
      </c>
      <c r="B142" t="s">
        <v>50</v>
      </c>
      <c r="C142" t="s">
        <v>8</v>
      </c>
      <c r="D142" s="1">
        <v>0.7</v>
      </c>
      <c r="E142" s="2">
        <v>0.5</v>
      </c>
      <c r="F142" s="1">
        <v>0.35</v>
      </c>
      <c r="G142" s="1">
        <v>0.35</v>
      </c>
      <c r="H142" s="1">
        <v>9.8000000000000007</v>
      </c>
      <c r="I142" s="1">
        <v>294</v>
      </c>
      <c r="J142" s="1">
        <v>420.00000000000006</v>
      </c>
      <c r="K142" s="2">
        <v>0.875</v>
      </c>
      <c r="L142" s="3">
        <v>49</v>
      </c>
      <c r="M142" s="3">
        <v>56</v>
      </c>
      <c r="N142" s="3">
        <v>2</v>
      </c>
      <c r="O142" s="9">
        <v>2016</v>
      </c>
      <c r="P142" s="3" t="s">
        <v>78</v>
      </c>
      <c r="Q142" s="3"/>
      <c r="R142" s="3"/>
      <c r="S142" s="3" t="str">
        <f>Data[[#This Row],[Department]]</f>
        <v>Electronics Technology</v>
      </c>
    </row>
    <row r="143" spans="1:19" x14ac:dyDescent="0.2">
      <c r="A143" t="s">
        <v>40</v>
      </c>
      <c r="B143" t="s">
        <v>51</v>
      </c>
      <c r="C143" t="s">
        <v>8</v>
      </c>
      <c r="D143" s="1">
        <v>1.0655000000000001</v>
      </c>
      <c r="E143" s="2">
        <v>0</v>
      </c>
      <c r="F143" s="1">
        <v>0</v>
      </c>
      <c r="G143" s="1">
        <v>1.0655000000000001</v>
      </c>
      <c r="H143" s="1">
        <v>11.159998</v>
      </c>
      <c r="I143" s="1">
        <v>334.79993999999999</v>
      </c>
      <c r="J143" s="1">
        <v>314.21862036602533</v>
      </c>
      <c r="K143" s="2">
        <v>0.41743119266055045</v>
      </c>
      <c r="L143" s="3">
        <v>91</v>
      </c>
      <c r="M143" s="3">
        <v>218</v>
      </c>
      <c r="N143" s="3">
        <v>5</v>
      </c>
      <c r="O143" s="9">
        <v>2016</v>
      </c>
      <c r="P143" s="3" t="s">
        <v>78</v>
      </c>
      <c r="Q143" s="3"/>
      <c r="R143" s="3"/>
      <c r="S143" s="3" t="str">
        <f>Data[[#This Row],[Department]]</f>
        <v>Environmental Hlth/ Safety Mgt</v>
      </c>
    </row>
    <row r="144" spans="1:19" x14ac:dyDescent="0.2">
      <c r="A144" t="s">
        <v>40</v>
      </c>
      <c r="B144" t="s">
        <v>52</v>
      </c>
      <c r="C144" t="s">
        <v>8</v>
      </c>
      <c r="D144" s="1">
        <v>2.5427</v>
      </c>
      <c r="E144" s="2">
        <v>0.41290753922995244</v>
      </c>
      <c r="F144" s="1">
        <v>1.0499000000000001</v>
      </c>
      <c r="G144" s="1">
        <v>1.4928000000000001</v>
      </c>
      <c r="H144" s="1">
        <v>28.593322700000002</v>
      </c>
      <c r="I144" s="1">
        <v>857.79968100000008</v>
      </c>
      <c r="J144" s="1">
        <v>338.81020657239907</v>
      </c>
      <c r="K144" s="2">
        <v>0.61</v>
      </c>
      <c r="L144" s="3">
        <v>183</v>
      </c>
      <c r="M144" s="3">
        <v>300</v>
      </c>
      <c r="N144" s="3">
        <v>10</v>
      </c>
      <c r="O144" s="9">
        <v>2016</v>
      </c>
      <c r="P144" s="3" t="s">
        <v>78</v>
      </c>
      <c r="Q144" s="3"/>
      <c r="R144" s="3"/>
      <c r="S144" s="3" t="str">
        <f>Data[[#This Row],[Department]]</f>
        <v>Graphic Design</v>
      </c>
    </row>
    <row r="145" spans="1:19" x14ac:dyDescent="0.2">
      <c r="A145" t="s">
        <v>40</v>
      </c>
      <c r="B145" t="s">
        <v>53</v>
      </c>
      <c r="C145" t="s">
        <v>8</v>
      </c>
      <c r="D145" s="1">
        <v>3.569700000000001</v>
      </c>
      <c r="E145" s="2">
        <v>0.15872482281424205</v>
      </c>
      <c r="F145" s="1">
        <v>0.56659999999999999</v>
      </c>
      <c r="G145" s="1">
        <v>3.0031000000000008</v>
      </c>
      <c r="H145" s="1">
        <v>29.307875291399998</v>
      </c>
      <c r="I145" s="1">
        <v>879.2362587419999</v>
      </c>
      <c r="J145" s="1">
        <v>246.30536424405403</v>
      </c>
      <c r="K145" s="2">
        <v>0.6490825688073395</v>
      </c>
      <c r="L145" s="3">
        <v>283</v>
      </c>
      <c r="M145" s="3">
        <v>436</v>
      </c>
      <c r="N145" s="3">
        <v>16</v>
      </c>
      <c r="O145" s="9">
        <v>2016</v>
      </c>
      <c r="P145" s="3" t="s">
        <v>78</v>
      </c>
      <c r="Q145" s="3"/>
      <c r="R145" s="3"/>
      <c r="S145" s="3" t="str">
        <f>Data[[#This Row],[Department]]</f>
        <v>Ornamental Horticulture</v>
      </c>
    </row>
    <row r="146" spans="1:19" x14ac:dyDescent="0.2">
      <c r="A146" t="s">
        <v>40</v>
      </c>
      <c r="B146" t="s">
        <v>54</v>
      </c>
      <c r="C146" t="s">
        <v>8</v>
      </c>
      <c r="D146" s="1">
        <v>1.0218</v>
      </c>
      <c r="E146" s="2">
        <v>0</v>
      </c>
      <c r="F146" s="1">
        <v>0</v>
      </c>
      <c r="G146" s="1">
        <v>1.0218</v>
      </c>
      <c r="H146" s="1">
        <v>16.229999999999997</v>
      </c>
      <c r="I146" s="1">
        <v>486.89999999999992</v>
      </c>
      <c r="J146" s="1">
        <v>486.89999999999992</v>
      </c>
      <c r="K146" s="2">
        <v>0.71621621621621623</v>
      </c>
      <c r="L146" s="3">
        <v>159</v>
      </c>
      <c r="M146" s="3">
        <v>222</v>
      </c>
      <c r="N146" s="3">
        <v>6</v>
      </c>
      <c r="O146" s="9">
        <v>2016</v>
      </c>
      <c r="P146" s="3" t="s">
        <v>78</v>
      </c>
      <c r="Q146" s="3"/>
      <c r="R146" s="3"/>
      <c r="S146" s="3" t="str">
        <f>Data[[#This Row],[Department]]</f>
        <v>Paralegal Studies</v>
      </c>
    </row>
    <row r="147" spans="1:19" x14ac:dyDescent="0.2">
      <c r="A147" t="s">
        <v>40</v>
      </c>
      <c r="B147" t="s">
        <v>55</v>
      </c>
      <c r="C147" t="s">
        <v>8</v>
      </c>
      <c r="D147" s="1">
        <v>1.0654000000000001</v>
      </c>
      <c r="E147" s="2">
        <v>0</v>
      </c>
      <c r="F147" s="1">
        <v>0</v>
      </c>
      <c r="G147" s="1">
        <v>1.0654000000000001</v>
      </c>
      <c r="H147" s="1">
        <v>16.0933332</v>
      </c>
      <c r="I147" s="1">
        <v>482.79999600000002</v>
      </c>
      <c r="J147" s="1">
        <v>453.16312746386325</v>
      </c>
      <c r="K147" s="2">
        <v>0.62992125984251968</v>
      </c>
      <c r="L147" s="3">
        <v>160</v>
      </c>
      <c r="M147" s="3">
        <v>254</v>
      </c>
      <c r="N147" s="3">
        <v>6</v>
      </c>
      <c r="O147" s="9">
        <v>2016</v>
      </c>
      <c r="P147" s="3" t="s">
        <v>78</v>
      </c>
      <c r="Q147" s="3"/>
      <c r="R147" s="3"/>
      <c r="S147" s="3" t="str">
        <f>Data[[#This Row],[Department]]</f>
        <v>Real Estate</v>
      </c>
    </row>
    <row r="148" spans="1:19" x14ac:dyDescent="0.2">
      <c r="A148" t="s">
        <v>40</v>
      </c>
      <c r="B148" t="s">
        <v>56</v>
      </c>
      <c r="C148" t="s">
        <v>8</v>
      </c>
      <c r="D148" s="1">
        <v>0.7833</v>
      </c>
      <c r="E148" s="2">
        <v>0</v>
      </c>
      <c r="F148" s="1">
        <v>0</v>
      </c>
      <c r="G148" s="1">
        <v>0.7833</v>
      </c>
      <c r="H148" s="1">
        <v>5.2299992</v>
      </c>
      <c r="I148" s="1">
        <v>156.89997600000001</v>
      </c>
      <c r="J148" s="1">
        <v>200.3063653772501</v>
      </c>
      <c r="K148" s="2">
        <v>0.15753424657534246</v>
      </c>
      <c r="L148" s="3">
        <v>23</v>
      </c>
      <c r="M148" s="3">
        <v>146</v>
      </c>
      <c r="N148" s="3">
        <v>3</v>
      </c>
      <c r="O148" s="9">
        <v>2016</v>
      </c>
      <c r="P148" s="3" t="s">
        <v>78</v>
      </c>
      <c r="Q148" s="3"/>
      <c r="R148" s="3"/>
      <c r="S148" s="3" t="str">
        <f>Data[[#This Row],[Department]]</f>
        <v>Surveying</v>
      </c>
    </row>
    <row r="149" spans="1:19" x14ac:dyDescent="0.2">
      <c r="A149" t="s">
        <v>40</v>
      </c>
      <c r="B149" t="s">
        <v>57</v>
      </c>
      <c r="C149" t="s">
        <v>8</v>
      </c>
      <c r="D149" s="1">
        <v>2.6404000000000005</v>
      </c>
      <c r="E149" s="2">
        <v>0.37873049537948789</v>
      </c>
      <c r="F149" s="1">
        <v>1</v>
      </c>
      <c r="G149" s="1">
        <v>1.6403999999999999</v>
      </c>
      <c r="H149" s="1">
        <v>33.411502999999996</v>
      </c>
      <c r="I149" s="1">
        <v>1002.3450899999999</v>
      </c>
      <c r="J149" s="1">
        <v>389.26022912621352</v>
      </c>
      <c r="K149" s="2">
        <v>0.60805860805860801</v>
      </c>
      <c r="L149" s="3">
        <v>332</v>
      </c>
      <c r="M149" s="3">
        <v>546</v>
      </c>
      <c r="N149" s="3">
        <v>14</v>
      </c>
      <c r="O149" s="9">
        <v>2016</v>
      </c>
      <c r="P149" s="3" t="s">
        <v>78</v>
      </c>
      <c r="Q149" s="3"/>
      <c r="R149" s="3"/>
      <c r="S149" s="3" t="str">
        <f>Data[[#This Row],[Department]]</f>
        <v>Water/Wastewater</v>
      </c>
    </row>
    <row r="150" spans="1:19" x14ac:dyDescent="0.2">
      <c r="A150" t="s">
        <v>58</v>
      </c>
      <c r="B150" t="s">
        <v>58</v>
      </c>
      <c r="C150" t="s">
        <v>8</v>
      </c>
      <c r="D150" s="1">
        <v>4.0002000000000013</v>
      </c>
      <c r="E150" s="2">
        <v>0</v>
      </c>
      <c r="F150" s="1">
        <v>0</v>
      </c>
      <c r="G150" s="1">
        <v>4.0001999999999995</v>
      </c>
      <c r="H150" s="1">
        <v>50.594996200000004</v>
      </c>
      <c r="I150" s="1">
        <v>1517.8498860000002</v>
      </c>
      <c r="J150" s="1">
        <v>379.44349932503366</v>
      </c>
      <c r="K150" s="2">
        <v>0.55671077504725897</v>
      </c>
      <c r="L150" s="3">
        <v>589</v>
      </c>
      <c r="M150" s="3">
        <v>1058</v>
      </c>
      <c r="N150" s="3">
        <v>24</v>
      </c>
      <c r="O150" s="9">
        <v>2016</v>
      </c>
      <c r="P150" s="3" t="s">
        <v>78</v>
      </c>
      <c r="Q150" s="3"/>
      <c r="R150" s="3"/>
      <c r="S150" s="3" t="str">
        <f>Data[[#This Row],[Department]]</f>
        <v>Counseling</v>
      </c>
    </row>
    <row r="151" spans="1:19" x14ac:dyDescent="0.2">
      <c r="A151" t="s">
        <v>58</v>
      </c>
      <c r="B151" t="s">
        <v>59</v>
      </c>
      <c r="C151" t="s">
        <v>8</v>
      </c>
      <c r="D151" s="1">
        <v>0</v>
      </c>
      <c r="E151" s="2" t="e">
        <v>#NUM!</v>
      </c>
      <c r="F151" s="1">
        <v>0</v>
      </c>
      <c r="G151" s="1">
        <v>0</v>
      </c>
      <c r="H151" s="1">
        <v>1.9039957999999999</v>
      </c>
      <c r="I151" s="1">
        <v>57.119873999999996</v>
      </c>
      <c r="J151" s="1"/>
      <c r="K151" s="2">
        <v>0.48863636363636365</v>
      </c>
      <c r="L151" s="3">
        <v>43</v>
      </c>
      <c r="M151" s="3">
        <v>88</v>
      </c>
      <c r="N151" s="3">
        <v>3</v>
      </c>
      <c r="O151" s="9">
        <v>2016</v>
      </c>
      <c r="P151" s="3" t="s">
        <v>78</v>
      </c>
      <c r="Q151" s="3"/>
      <c r="R151" s="3"/>
      <c r="S151" s="3" t="str">
        <f>Data[[#This Row],[Department]]</f>
        <v>Personal Dev Special Services</v>
      </c>
    </row>
    <row r="152" spans="1:19" x14ac:dyDescent="0.2">
      <c r="A152" t="s">
        <v>58</v>
      </c>
      <c r="B152" t="s">
        <v>60</v>
      </c>
      <c r="C152" t="s">
        <v>8</v>
      </c>
      <c r="D152" s="1">
        <v>0.35970000000000002</v>
      </c>
      <c r="E152" s="2">
        <v>0</v>
      </c>
      <c r="F152" s="1">
        <v>0</v>
      </c>
      <c r="G152" s="1">
        <v>0.35970000000000002</v>
      </c>
      <c r="H152" s="1">
        <v>0.33333299999999999</v>
      </c>
      <c r="I152" s="1">
        <v>9.9999900000000004</v>
      </c>
      <c r="J152" s="1">
        <v>27.800917431192659</v>
      </c>
      <c r="K152" s="2">
        <v>0.5</v>
      </c>
      <c r="L152" s="3">
        <v>10</v>
      </c>
      <c r="M152" s="3">
        <v>20</v>
      </c>
      <c r="N152" s="3">
        <v>1</v>
      </c>
      <c r="O152" s="9">
        <v>2016</v>
      </c>
      <c r="P152" s="3" t="s">
        <v>78</v>
      </c>
      <c r="Q152" s="3"/>
      <c r="R152" s="3"/>
      <c r="S152" s="3" t="str">
        <f>Data[[#This Row],[Department]]</f>
        <v>Work Experience</v>
      </c>
    </row>
    <row r="153" spans="1:19" x14ac:dyDescent="0.2">
      <c r="A153" t="s">
        <v>64</v>
      </c>
      <c r="B153" t="s">
        <v>65</v>
      </c>
      <c r="C153" t="s">
        <v>8</v>
      </c>
      <c r="D153" s="1">
        <v>0.89999999999999991</v>
      </c>
      <c r="E153" s="2">
        <v>0.83333333333333337</v>
      </c>
      <c r="F153" s="1">
        <v>0.75</v>
      </c>
      <c r="G153" s="1">
        <v>0.15</v>
      </c>
      <c r="H153" s="1">
        <v>16.3</v>
      </c>
      <c r="I153" s="1">
        <v>489</v>
      </c>
      <c r="J153" s="1">
        <v>543.33333333333348</v>
      </c>
      <c r="K153" s="2">
        <v>0.90555555555555556</v>
      </c>
      <c r="L153" s="3">
        <v>163</v>
      </c>
      <c r="M153" s="3">
        <v>180</v>
      </c>
      <c r="N153" s="3">
        <v>5</v>
      </c>
      <c r="O153" s="9">
        <v>2016</v>
      </c>
      <c r="P153" s="3" t="s">
        <v>78</v>
      </c>
      <c r="Q153" s="3"/>
      <c r="R153" s="3"/>
      <c r="S153" s="3" t="str">
        <f>Data[[#This Row],[Department]]</f>
        <v>Astronomy</v>
      </c>
    </row>
    <row r="154" spans="1:19" x14ac:dyDescent="0.2">
      <c r="A154" t="s">
        <v>64</v>
      </c>
      <c r="B154" t="s">
        <v>66</v>
      </c>
      <c r="C154" t="s">
        <v>8</v>
      </c>
      <c r="D154" s="1">
        <v>9.7667000000000055</v>
      </c>
      <c r="E154" s="2">
        <v>0.24839505667216136</v>
      </c>
      <c r="F154" s="1">
        <v>2.4259999999999997</v>
      </c>
      <c r="G154" s="1">
        <v>7.3407</v>
      </c>
      <c r="H154" s="1">
        <v>198.75666550000003</v>
      </c>
      <c r="I154" s="1">
        <v>5962.6999650000007</v>
      </c>
      <c r="J154" s="1">
        <v>610.51327111511534</v>
      </c>
      <c r="K154" s="2">
        <v>0.94482288828337879</v>
      </c>
      <c r="L154" s="3">
        <v>1387</v>
      </c>
      <c r="M154" s="3">
        <v>1468</v>
      </c>
      <c r="N154" s="3">
        <v>36</v>
      </c>
      <c r="O154" s="9">
        <v>2016</v>
      </c>
      <c r="P154" s="3" t="s">
        <v>78</v>
      </c>
      <c r="Q154" s="3"/>
      <c r="R154" s="3"/>
      <c r="S154" s="3" t="str">
        <f>Data[[#This Row],[Department]]</f>
        <v>Biology</v>
      </c>
    </row>
    <row r="155" spans="1:19" x14ac:dyDescent="0.2">
      <c r="A155" t="s">
        <v>64</v>
      </c>
      <c r="B155" t="s">
        <v>67</v>
      </c>
      <c r="C155" t="s">
        <v>8</v>
      </c>
      <c r="D155" s="1">
        <v>5.3000999999999996</v>
      </c>
      <c r="E155" s="2">
        <v>0.18867568536442711</v>
      </c>
      <c r="F155" s="1">
        <v>1</v>
      </c>
      <c r="G155" s="1">
        <v>4.3000999999999996</v>
      </c>
      <c r="H155" s="1">
        <v>75.599997800000011</v>
      </c>
      <c r="I155" s="1">
        <v>2267.9999340000004</v>
      </c>
      <c r="J155" s="1">
        <v>427.91644195392553</v>
      </c>
      <c r="K155" s="2">
        <v>0.85174418604651159</v>
      </c>
      <c r="L155" s="3">
        <v>293</v>
      </c>
      <c r="M155" s="3">
        <v>344</v>
      </c>
      <c r="N155" s="3">
        <v>12</v>
      </c>
      <c r="O155" s="9">
        <v>2016</v>
      </c>
      <c r="P155" s="3" t="s">
        <v>78</v>
      </c>
      <c r="Q155" s="3"/>
      <c r="R155" s="3"/>
      <c r="S155" s="3" t="str">
        <f>Data[[#This Row],[Department]]</f>
        <v>Chemistry</v>
      </c>
    </row>
    <row r="156" spans="1:19" x14ac:dyDescent="0.2">
      <c r="A156" t="s">
        <v>64</v>
      </c>
      <c r="B156" t="s">
        <v>68</v>
      </c>
      <c r="C156" t="s">
        <v>8</v>
      </c>
      <c r="D156" s="1">
        <v>1.8166</v>
      </c>
      <c r="E156" s="2">
        <v>0.62385775624793571</v>
      </c>
      <c r="F156" s="1">
        <v>1.1333</v>
      </c>
      <c r="G156" s="1">
        <v>0.68330000000000002</v>
      </c>
      <c r="H156" s="1">
        <v>27.4683566</v>
      </c>
      <c r="I156" s="1">
        <v>824.05069800000001</v>
      </c>
      <c r="J156" s="1">
        <v>453.62253550589008</v>
      </c>
      <c r="K156" s="2">
        <v>0.90697674418604646</v>
      </c>
      <c r="L156" s="3">
        <v>156</v>
      </c>
      <c r="M156" s="3">
        <v>172</v>
      </c>
      <c r="N156" s="3">
        <v>6</v>
      </c>
      <c r="O156" s="9">
        <v>2016</v>
      </c>
      <c r="P156" s="3" t="s">
        <v>78</v>
      </c>
      <c r="Q156" s="3"/>
      <c r="R156" s="3"/>
      <c r="S156" s="3" t="str">
        <f>Data[[#This Row],[Department]]</f>
        <v>Engineering</v>
      </c>
    </row>
    <row r="157" spans="1:19" x14ac:dyDescent="0.2">
      <c r="A157" t="s">
        <v>64</v>
      </c>
      <c r="B157" t="s">
        <v>69</v>
      </c>
      <c r="C157" t="s">
        <v>8</v>
      </c>
      <c r="D157" s="1">
        <v>1.1500000000000001</v>
      </c>
      <c r="E157" s="2">
        <v>0</v>
      </c>
      <c r="F157" s="1">
        <v>0</v>
      </c>
      <c r="G157" s="1">
        <v>1.1500000000000001</v>
      </c>
      <c r="H157" s="1">
        <v>13.6</v>
      </c>
      <c r="I157" s="1">
        <v>408</v>
      </c>
      <c r="J157" s="1">
        <v>354.78260869565207</v>
      </c>
      <c r="K157" s="2">
        <v>0.70833333333333337</v>
      </c>
      <c r="L157" s="3">
        <v>136</v>
      </c>
      <c r="M157" s="3">
        <v>192</v>
      </c>
      <c r="N157" s="3">
        <v>6</v>
      </c>
      <c r="O157" s="9">
        <v>2016</v>
      </c>
      <c r="P157" s="3" t="s">
        <v>78</v>
      </c>
      <c r="Q157" s="3"/>
      <c r="R157" s="3"/>
      <c r="S157" s="3" t="str">
        <f>Data[[#This Row],[Department]]</f>
        <v>Geography</v>
      </c>
    </row>
    <row r="158" spans="1:19" x14ac:dyDescent="0.2">
      <c r="A158" t="s">
        <v>64</v>
      </c>
      <c r="B158" t="s">
        <v>70</v>
      </c>
      <c r="C158" t="s">
        <v>8</v>
      </c>
      <c r="D158" s="1">
        <v>0.4</v>
      </c>
      <c r="E158" s="2">
        <v>0</v>
      </c>
      <c r="F158" s="1">
        <v>0</v>
      </c>
      <c r="G158" s="1">
        <v>0.4</v>
      </c>
      <c r="H158" s="1">
        <v>4.7</v>
      </c>
      <c r="I158" s="1">
        <v>141</v>
      </c>
      <c r="J158" s="1">
        <v>352.5</v>
      </c>
      <c r="K158" s="2">
        <v>0.734375</v>
      </c>
      <c r="L158" s="3">
        <v>47</v>
      </c>
      <c r="M158" s="3">
        <v>64</v>
      </c>
      <c r="N158" s="3">
        <v>2</v>
      </c>
      <c r="O158" s="9">
        <v>2016</v>
      </c>
      <c r="P158" s="3" t="s">
        <v>78</v>
      </c>
      <c r="Q158" s="3"/>
      <c r="R158" s="3"/>
      <c r="S158" s="3" t="str">
        <f>Data[[#This Row],[Department]]</f>
        <v>Geology</v>
      </c>
    </row>
    <row r="159" spans="1:19" x14ac:dyDescent="0.2">
      <c r="A159" t="s">
        <v>64</v>
      </c>
      <c r="B159" t="s">
        <v>71</v>
      </c>
      <c r="C159" t="s">
        <v>8</v>
      </c>
      <c r="D159" s="1">
        <v>22.149899999999999</v>
      </c>
      <c r="E159" s="2">
        <v>0.31301721452467057</v>
      </c>
      <c r="F159" s="1">
        <v>6.9333000000000009</v>
      </c>
      <c r="G159" s="1">
        <v>15.216600000000001</v>
      </c>
      <c r="H159" s="1">
        <v>381.2376230000001</v>
      </c>
      <c r="I159" s="1">
        <v>11437.128690000003</v>
      </c>
      <c r="J159" s="1">
        <v>516.35125621334646</v>
      </c>
      <c r="K159" s="2">
        <v>0.80048409405255883</v>
      </c>
      <c r="L159" s="3">
        <v>2315</v>
      </c>
      <c r="M159" s="3">
        <v>2892</v>
      </c>
      <c r="N159" s="3">
        <v>69</v>
      </c>
      <c r="O159" s="9">
        <v>2016</v>
      </c>
      <c r="P159" s="3" t="s">
        <v>78</v>
      </c>
      <c r="Q159" s="3"/>
      <c r="R159" s="3"/>
      <c r="S159" s="3" t="str">
        <f>Data[[#This Row],[Department]]</f>
        <v>Math</v>
      </c>
    </row>
    <row r="160" spans="1:19" x14ac:dyDescent="0.2">
      <c r="A160" t="s">
        <v>64</v>
      </c>
      <c r="B160" t="s">
        <v>72</v>
      </c>
      <c r="C160" t="s">
        <v>8</v>
      </c>
      <c r="D160" s="1">
        <v>0.55000000000000004</v>
      </c>
      <c r="E160" s="2">
        <v>0</v>
      </c>
      <c r="F160" s="1">
        <v>0</v>
      </c>
      <c r="G160" s="1">
        <v>0.55000000000000004</v>
      </c>
      <c r="H160" s="1">
        <v>9.8000000000000007</v>
      </c>
      <c r="I160" s="1">
        <v>294</v>
      </c>
      <c r="J160" s="1">
        <v>534.5454545454545</v>
      </c>
      <c r="K160" s="2">
        <v>1.0208333333333333</v>
      </c>
      <c r="L160" s="3">
        <v>98</v>
      </c>
      <c r="M160" s="3">
        <v>96</v>
      </c>
      <c r="N160" s="3">
        <v>3</v>
      </c>
      <c r="O160" s="9">
        <v>2016</v>
      </c>
      <c r="P160" s="3" t="s">
        <v>78</v>
      </c>
      <c r="Q160" s="3"/>
      <c r="R160" s="3"/>
      <c r="S160" s="3" t="str">
        <f>Data[[#This Row],[Department]]</f>
        <v>Oceanography</v>
      </c>
    </row>
    <row r="161" spans="1:19" x14ac:dyDescent="0.2">
      <c r="A161" t="s">
        <v>64</v>
      </c>
      <c r="B161" t="s">
        <v>73</v>
      </c>
      <c r="C161" t="s">
        <v>8</v>
      </c>
      <c r="D161" s="1">
        <v>2.8502000000000001</v>
      </c>
      <c r="E161" s="2">
        <v>0.43860079994386358</v>
      </c>
      <c r="F161" s="1">
        <v>1.2501</v>
      </c>
      <c r="G161" s="1">
        <v>1.6001000000000001</v>
      </c>
      <c r="H161" s="1">
        <v>50.466660400000002</v>
      </c>
      <c r="I161" s="1">
        <v>1513.999812</v>
      </c>
      <c r="J161" s="1">
        <v>531.19072766823388</v>
      </c>
      <c r="K161" s="2">
        <v>0.99549549549549554</v>
      </c>
      <c r="L161" s="3">
        <v>221</v>
      </c>
      <c r="M161" s="3">
        <v>222</v>
      </c>
      <c r="N161" s="3">
        <v>7</v>
      </c>
      <c r="O161" s="9">
        <v>2016</v>
      </c>
      <c r="P161" s="3" t="s">
        <v>78</v>
      </c>
      <c r="Q161" s="3"/>
      <c r="R161" s="3"/>
      <c r="S161" s="3" t="str">
        <f>Data[[#This Row],[Department]]</f>
        <v>Physics</v>
      </c>
    </row>
    <row r="162" spans="1:19" x14ac:dyDescent="0.2">
      <c r="A162" t="s">
        <v>5</v>
      </c>
      <c r="B162" t="s">
        <v>6</v>
      </c>
      <c r="C162" t="s">
        <v>11</v>
      </c>
      <c r="D162" s="1">
        <v>2.5337000000000001</v>
      </c>
      <c r="E162" s="2">
        <v>0.42104432253226504</v>
      </c>
      <c r="F162" s="1">
        <v>1.0668</v>
      </c>
      <c r="G162" s="1">
        <v>1.4668999999999999</v>
      </c>
      <c r="H162" s="1">
        <v>24.588916399999999</v>
      </c>
      <c r="I162" s="1">
        <v>737.66749199999992</v>
      </c>
      <c r="J162" s="1">
        <v>291.14239728460353</v>
      </c>
      <c r="K162" s="2">
        <v>0.6430769230769231</v>
      </c>
      <c r="L162" s="3">
        <v>209</v>
      </c>
      <c r="M162" s="3">
        <v>325</v>
      </c>
      <c r="N162" s="3">
        <v>11</v>
      </c>
      <c r="O162" s="9">
        <v>2017</v>
      </c>
      <c r="P162" s="3" t="s">
        <v>77</v>
      </c>
      <c r="Q162" s="3"/>
      <c r="R162" s="3"/>
      <c r="S162" s="3" t="str">
        <f>Data[[#This Row],[Department]]</f>
        <v>American Sign Language</v>
      </c>
    </row>
    <row r="163" spans="1:19" x14ac:dyDescent="0.2">
      <c r="A163" t="s">
        <v>5</v>
      </c>
      <c r="B163" t="s">
        <v>16</v>
      </c>
      <c r="C163" t="s">
        <v>11</v>
      </c>
      <c r="D163" s="1">
        <v>0.60000000000000009</v>
      </c>
      <c r="E163" s="2">
        <v>0</v>
      </c>
      <c r="F163" s="1">
        <v>0</v>
      </c>
      <c r="G163" s="1">
        <v>0.60000000000000009</v>
      </c>
      <c r="H163" s="1">
        <v>9.6</v>
      </c>
      <c r="I163" s="1">
        <v>288</v>
      </c>
      <c r="J163" s="1">
        <v>479.99999999999989</v>
      </c>
      <c r="K163" s="2">
        <v>0.64</v>
      </c>
      <c r="L163" s="3">
        <v>96</v>
      </c>
      <c r="M163" s="3">
        <v>150</v>
      </c>
      <c r="N163" s="3">
        <v>3</v>
      </c>
      <c r="O163" s="9">
        <v>2017</v>
      </c>
      <c r="P163" s="3" t="s">
        <v>77</v>
      </c>
      <c r="Q163" s="3"/>
      <c r="R163" s="3"/>
      <c r="S163" s="3" t="str">
        <f>Data[[#This Row],[Department]]</f>
        <v>Anthropology</v>
      </c>
    </row>
    <row r="164" spans="1:19" x14ac:dyDescent="0.2">
      <c r="A164" t="s">
        <v>5</v>
      </c>
      <c r="B164" t="s">
        <v>17</v>
      </c>
      <c r="C164" t="s">
        <v>11</v>
      </c>
      <c r="D164" s="1">
        <v>6.0662000000000011</v>
      </c>
      <c r="E164" s="2">
        <v>0.2197751475388216</v>
      </c>
      <c r="F164" s="1">
        <v>1.3331999999999999</v>
      </c>
      <c r="G164" s="1">
        <v>4.7330000000000005</v>
      </c>
      <c r="H164" s="1">
        <v>84.853302999999997</v>
      </c>
      <c r="I164" s="1">
        <v>2545.5990899999997</v>
      </c>
      <c r="J164" s="1">
        <v>419.63652533711377</v>
      </c>
      <c r="K164" s="2">
        <v>0.91961414790996787</v>
      </c>
      <c r="L164" s="3">
        <v>572</v>
      </c>
      <c r="M164" s="3">
        <v>622</v>
      </c>
      <c r="N164" s="3">
        <v>21</v>
      </c>
      <c r="O164" s="9">
        <v>2017</v>
      </c>
      <c r="P164" s="3" t="s">
        <v>77</v>
      </c>
      <c r="Q164" s="3"/>
      <c r="R164" s="3"/>
      <c r="S164" s="3" t="str">
        <f>Data[[#This Row],[Department]]</f>
        <v>Arabic</v>
      </c>
    </row>
    <row r="165" spans="1:19" x14ac:dyDescent="0.2">
      <c r="A165" t="s">
        <v>5</v>
      </c>
      <c r="B165" t="s">
        <v>18</v>
      </c>
      <c r="C165" t="s">
        <v>11</v>
      </c>
      <c r="D165" s="1">
        <v>0.33329999999999999</v>
      </c>
      <c r="E165" s="2">
        <v>0</v>
      </c>
      <c r="F165" s="1">
        <v>0</v>
      </c>
      <c r="G165" s="1">
        <v>0.33329999999999999</v>
      </c>
      <c r="H165" s="1">
        <v>3.9999984</v>
      </c>
      <c r="I165" s="1">
        <v>119.99995199999999</v>
      </c>
      <c r="J165" s="1">
        <v>360.03585958595863</v>
      </c>
      <c r="K165" s="2">
        <v>0.8</v>
      </c>
      <c r="L165" s="3">
        <v>24</v>
      </c>
      <c r="M165" s="3">
        <v>30</v>
      </c>
      <c r="N165" s="3">
        <v>1</v>
      </c>
      <c r="O165" s="9">
        <v>2017</v>
      </c>
      <c r="P165" s="3" t="s">
        <v>77</v>
      </c>
      <c r="Q165" s="3"/>
      <c r="R165" s="3"/>
      <c r="S165" s="3" t="str">
        <f>Data[[#This Row],[Department]]</f>
        <v>Aramaic</v>
      </c>
    </row>
    <row r="166" spans="1:19" x14ac:dyDescent="0.2">
      <c r="A166" t="s">
        <v>5</v>
      </c>
      <c r="B166" t="s">
        <v>19</v>
      </c>
      <c r="C166" t="s">
        <v>11</v>
      </c>
      <c r="D166" s="1">
        <v>5.8662999999999998</v>
      </c>
      <c r="E166" s="2">
        <v>7.9539062100472194E-2</v>
      </c>
      <c r="F166" s="1">
        <v>0.46660000000000001</v>
      </c>
      <c r="G166" s="1">
        <v>5.3996999999999993</v>
      </c>
      <c r="H166" s="1">
        <v>83.41</v>
      </c>
      <c r="I166" s="1">
        <v>2502.2999999999997</v>
      </c>
      <c r="J166" s="1">
        <v>426.55506878270802</v>
      </c>
      <c r="K166" s="2">
        <v>0.80336351875808543</v>
      </c>
      <c r="L166" s="3">
        <v>621</v>
      </c>
      <c r="M166" s="3">
        <v>773</v>
      </c>
      <c r="N166" s="3">
        <v>21</v>
      </c>
      <c r="O166" s="9">
        <v>2017</v>
      </c>
      <c r="P166" s="3" t="s">
        <v>77</v>
      </c>
      <c r="Q166" s="3"/>
      <c r="R166" s="3"/>
      <c r="S166" s="3" t="str">
        <f>Data[[#This Row],[Department]]</f>
        <v>Art</v>
      </c>
    </row>
    <row r="167" spans="1:19" x14ac:dyDescent="0.2">
      <c r="A167" t="s">
        <v>5</v>
      </c>
      <c r="B167" t="s">
        <v>20</v>
      </c>
      <c r="C167" t="s">
        <v>11</v>
      </c>
      <c r="D167" s="1">
        <v>4.4000000000000012</v>
      </c>
      <c r="E167" s="2">
        <v>0.22727272727272721</v>
      </c>
      <c r="F167" s="1">
        <v>1</v>
      </c>
      <c r="G167" s="1">
        <v>3.4000000000000008</v>
      </c>
      <c r="H167" s="1">
        <v>61.255771699999997</v>
      </c>
      <c r="I167" s="1">
        <v>1837.673151</v>
      </c>
      <c r="J167" s="1">
        <v>417.65298886363621</v>
      </c>
      <c r="K167" s="2">
        <v>0.93538461538461537</v>
      </c>
      <c r="L167" s="3">
        <v>608</v>
      </c>
      <c r="M167" s="3">
        <v>650</v>
      </c>
      <c r="N167" s="3">
        <v>22</v>
      </c>
      <c r="O167" s="9">
        <v>2017</v>
      </c>
      <c r="P167" s="3" t="s">
        <v>77</v>
      </c>
      <c r="Q167" s="3"/>
      <c r="R167" s="3"/>
      <c r="S167" s="3" t="str">
        <f>Data[[#This Row],[Department]]</f>
        <v>Communication</v>
      </c>
    </row>
    <row r="168" spans="1:19" x14ac:dyDescent="0.2">
      <c r="A168" t="s">
        <v>5</v>
      </c>
      <c r="B168" t="s">
        <v>21</v>
      </c>
      <c r="C168" t="s">
        <v>11</v>
      </c>
      <c r="D168" s="1">
        <v>14.533300000000008</v>
      </c>
      <c r="E168" s="2">
        <v>0.26146848960662739</v>
      </c>
      <c r="F168" s="1">
        <v>3.8</v>
      </c>
      <c r="G168" s="1">
        <v>10.7333</v>
      </c>
      <c r="H168" s="1">
        <v>200.98410750000002</v>
      </c>
      <c r="I168" s="1">
        <v>6029.5232250000008</v>
      </c>
      <c r="J168" s="1">
        <v>414.87640281285036</v>
      </c>
      <c r="K168" s="2">
        <v>0.84081632653061222</v>
      </c>
      <c r="L168" s="3">
        <v>1648</v>
      </c>
      <c r="M168" s="3">
        <v>1960</v>
      </c>
      <c r="N168" s="3">
        <v>55</v>
      </c>
      <c r="O168" s="9">
        <v>2017</v>
      </c>
      <c r="P168" s="3" t="s">
        <v>77</v>
      </c>
      <c r="Q168" s="3"/>
      <c r="R168" s="3"/>
      <c r="S168" s="3" t="str">
        <f>Data[[#This Row],[Department]]</f>
        <v>English</v>
      </c>
    </row>
    <row r="169" spans="1:19" x14ac:dyDescent="0.2">
      <c r="A169" t="s">
        <v>5</v>
      </c>
      <c r="B169" t="s">
        <v>22</v>
      </c>
      <c r="C169" t="s">
        <v>11</v>
      </c>
      <c r="D169" s="1">
        <v>21.916599999999985</v>
      </c>
      <c r="E169" s="2">
        <v>0.15437157223291947</v>
      </c>
      <c r="F169" s="1">
        <v>3.3833000000000006</v>
      </c>
      <c r="G169" s="1">
        <v>18.533299999999993</v>
      </c>
      <c r="H169" s="1">
        <v>211.33333140000008</v>
      </c>
      <c r="I169" s="1">
        <v>6339.9999420000022</v>
      </c>
      <c r="J169" s="1">
        <v>289.27844382796633</v>
      </c>
      <c r="K169" s="2">
        <v>0.79870967741935484</v>
      </c>
      <c r="L169" s="3">
        <v>1238</v>
      </c>
      <c r="M169" s="3">
        <v>1550</v>
      </c>
      <c r="N169" s="3">
        <v>62</v>
      </c>
      <c r="O169" s="9">
        <v>2017</v>
      </c>
      <c r="P169" s="3" t="s">
        <v>77</v>
      </c>
      <c r="Q169" s="3"/>
      <c r="R169" s="3"/>
      <c r="S169" s="3" t="str">
        <f>Data[[#This Row],[Department]]</f>
        <v>English As a Second Language</v>
      </c>
    </row>
    <row r="170" spans="1:19" x14ac:dyDescent="0.2">
      <c r="A170" t="s">
        <v>5</v>
      </c>
      <c r="B170" t="s">
        <v>23</v>
      </c>
      <c r="C170" t="s">
        <v>11</v>
      </c>
      <c r="D170" s="1">
        <v>0.33329999999999999</v>
      </c>
      <c r="E170" s="2">
        <v>0</v>
      </c>
      <c r="F170" s="1">
        <v>0</v>
      </c>
      <c r="G170" s="1">
        <v>0.33329999999999999</v>
      </c>
      <c r="H170" s="1">
        <v>4.3333316000000002</v>
      </c>
      <c r="I170" s="1">
        <v>129.99994800000002</v>
      </c>
      <c r="J170" s="1">
        <v>390.03884788478848</v>
      </c>
      <c r="K170" s="2">
        <v>0.8666666666666667</v>
      </c>
      <c r="L170" s="3">
        <v>26</v>
      </c>
      <c r="M170" s="3">
        <v>30</v>
      </c>
      <c r="N170" s="3">
        <v>1</v>
      </c>
      <c r="O170" s="9">
        <v>2017</v>
      </c>
      <c r="P170" s="3" t="s">
        <v>77</v>
      </c>
      <c r="Q170" s="3"/>
      <c r="R170" s="3"/>
      <c r="S170" s="3" t="str">
        <f>Data[[#This Row],[Department]]</f>
        <v>French</v>
      </c>
    </row>
    <row r="171" spans="1:19" x14ac:dyDescent="0.2">
      <c r="A171" t="s">
        <v>5</v>
      </c>
      <c r="B171" t="s">
        <v>24</v>
      </c>
      <c r="C171" t="s">
        <v>11</v>
      </c>
      <c r="D171" s="1">
        <v>4.6000000000000005</v>
      </c>
      <c r="E171" s="2">
        <v>0.21739130434782605</v>
      </c>
      <c r="F171" s="1">
        <v>1</v>
      </c>
      <c r="G171" s="1">
        <v>3.6000000000000005</v>
      </c>
      <c r="H171" s="1">
        <v>73.483703999999989</v>
      </c>
      <c r="I171" s="1">
        <v>2204.5111199999997</v>
      </c>
      <c r="J171" s="1">
        <v>479.24154782608684</v>
      </c>
      <c r="K171" s="2">
        <v>0.69478672985781986</v>
      </c>
      <c r="L171" s="3">
        <v>733</v>
      </c>
      <c r="M171" s="3">
        <v>1055</v>
      </c>
      <c r="N171" s="3">
        <v>22</v>
      </c>
      <c r="O171" s="9">
        <v>2017</v>
      </c>
      <c r="P171" s="3" t="s">
        <v>77</v>
      </c>
      <c r="Q171" s="3"/>
      <c r="R171" s="3"/>
      <c r="S171" s="3" t="str">
        <f>Data[[#This Row],[Department]]</f>
        <v>History</v>
      </c>
    </row>
    <row r="172" spans="1:19" x14ac:dyDescent="0.2">
      <c r="A172" t="s">
        <v>5</v>
      </c>
      <c r="B172" t="s">
        <v>25</v>
      </c>
      <c r="C172" t="s">
        <v>11</v>
      </c>
      <c r="D172" s="1">
        <v>1</v>
      </c>
      <c r="E172" s="2">
        <v>0.2</v>
      </c>
      <c r="F172" s="1">
        <v>0.2</v>
      </c>
      <c r="G172" s="1">
        <v>0.8</v>
      </c>
      <c r="H172" s="1">
        <v>14.059999999999999</v>
      </c>
      <c r="I172" s="1">
        <v>421.79999999999995</v>
      </c>
      <c r="J172" s="1">
        <v>421.79999999999995</v>
      </c>
      <c r="K172" s="2">
        <v>0.67317073170731712</v>
      </c>
      <c r="L172" s="3">
        <v>138</v>
      </c>
      <c r="M172" s="3">
        <v>205</v>
      </c>
      <c r="N172" s="3">
        <v>5</v>
      </c>
      <c r="O172" s="9">
        <v>2017</v>
      </c>
      <c r="P172" s="3" t="s">
        <v>77</v>
      </c>
      <c r="Q172" s="3"/>
      <c r="R172" s="3"/>
      <c r="S172" s="3" t="str">
        <f>Data[[#This Row],[Department]]</f>
        <v>Humanities</v>
      </c>
    </row>
    <row r="173" spans="1:19" x14ac:dyDescent="0.2">
      <c r="A173" t="s">
        <v>5</v>
      </c>
      <c r="B173" t="s">
        <v>26</v>
      </c>
      <c r="C173" t="s">
        <v>11</v>
      </c>
      <c r="D173" s="1">
        <v>5.3161000000000014</v>
      </c>
      <c r="E173" s="2">
        <v>0.3213634055040348</v>
      </c>
      <c r="F173" s="1">
        <v>1.7083999999999999</v>
      </c>
      <c r="G173" s="1">
        <v>3.6077000000000008</v>
      </c>
      <c r="H173" s="1">
        <v>67.835235426099985</v>
      </c>
      <c r="I173" s="1">
        <v>2035.0570627829995</v>
      </c>
      <c r="J173" s="1">
        <v>388.28815759725984</v>
      </c>
      <c r="K173" s="2">
        <v>0.59132007233273054</v>
      </c>
      <c r="L173" s="3">
        <v>654</v>
      </c>
      <c r="M173" s="3">
        <v>1106</v>
      </c>
      <c r="N173" s="3">
        <v>27</v>
      </c>
      <c r="O173" s="9">
        <v>2017</v>
      </c>
      <c r="P173" s="3" t="s">
        <v>77</v>
      </c>
      <c r="Q173" s="3"/>
      <c r="R173" s="3"/>
      <c r="S173" s="3" t="str">
        <f>Data[[#This Row],[Department]]</f>
        <v>Music</v>
      </c>
    </row>
    <row r="174" spans="1:19" x14ac:dyDescent="0.2">
      <c r="A174" t="s">
        <v>5</v>
      </c>
      <c r="B174" t="s">
        <v>27</v>
      </c>
      <c r="C174" t="s">
        <v>11</v>
      </c>
      <c r="D174" s="1">
        <v>0.26669999999999999</v>
      </c>
      <c r="E174" s="2">
        <v>0</v>
      </c>
      <c r="F174" s="1">
        <v>0</v>
      </c>
      <c r="G174" s="1">
        <v>0.26669999999999999</v>
      </c>
      <c r="H174" s="1">
        <v>4.4883331999999996</v>
      </c>
      <c r="I174" s="1">
        <v>134.64999599999999</v>
      </c>
      <c r="J174" s="1">
        <v>504.87437570303706</v>
      </c>
      <c r="K174" s="2">
        <v>0.55000000000000004</v>
      </c>
      <c r="L174" s="3">
        <v>33</v>
      </c>
      <c r="M174" s="3">
        <v>60</v>
      </c>
      <c r="N174" s="3">
        <v>2</v>
      </c>
      <c r="O174" s="9">
        <v>2017</v>
      </c>
      <c r="P174" s="3" t="s">
        <v>77</v>
      </c>
      <c r="Q174" s="3"/>
      <c r="R174" s="3"/>
      <c r="S174" s="3" t="str">
        <f>Data[[#This Row],[Department]]</f>
        <v>Native American Languages</v>
      </c>
    </row>
    <row r="175" spans="1:19" x14ac:dyDescent="0.2">
      <c r="A175" t="s">
        <v>5</v>
      </c>
      <c r="B175" t="s">
        <v>28</v>
      </c>
      <c r="C175" t="s">
        <v>11</v>
      </c>
      <c r="D175" s="1">
        <v>1.9999999999999998</v>
      </c>
      <c r="E175" s="2">
        <v>0.40000000000000008</v>
      </c>
      <c r="F175" s="1">
        <v>0.8</v>
      </c>
      <c r="G175" s="1">
        <v>1.2</v>
      </c>
      <c r="H175" s="1">
        <v>26.199999999999996</v>
      </c>
      <c r="I175" s="1">
        <v>785.99999999999989</v>
      </c>
      <c r="J175" s="1">
        <v>393</v>
      </c>
      <c r="K175" s="2">
        <v>0.67179487179487174</v>
      </c>
      <c r="L175" s="3">
        <v>262</v>
      </c>
      <c r="M175" s="3">
        <v>390</v>
      </c>
      <c r="N175" s="3">
        <v>9</v>
      </c>
      <c r="O175" s="9">
        <v>2017</v>
      </c>
      <c r="P175" s="3" t="s">
        <v>77</v>
      </c>
      <c r="Q175" s="3"/>
      <c r="R175" s="3"/>
      <c r="S175" s="3" t="str">
        <f>Data[[#This Row],[Department]]</f>
        <v>Philosophy</v>
      </c>
    </row>
    <row r="176" spans="1:19" x14ac:dyDescent="0.2">
      <c r="A176" t="s">
        <v>5</v>
      </c>
      <c r="B176" t="s">
        <v>29</v>
      </c>
      <c r="C176" t="s">
        <v>11</v>
      </c>
      <c r="D176" s="1">
        <v>1.2</v>
      </c>
      <c r="E176" s="2">
        <v>0</v>
      </c>
      <c r="F176" s="1">
        <v>0</v>
      </c>
      <c r="G176" s="1">
        <v>1.2</v>
      </c>
      <c r="H176" s="1">
        <v>18.919978</v>
      </c>
      <c r="I176" s="1">
        <v>567.59933999999998</v>
      </c>
      <c r="J176" s="1">
        <v>472.99945000000002</v>
      </c>
      <c r="K176" s="2">
        <v>0.73913043478260865</v>
      </c>
      <c r="L176" s="3">
        <v>187</v>
      </c>
      <c r="M176" s="3">
        <v>253</v>
      </c>
      <c r="N176" s="3">
        <v>6</v>
      </c>
      <c r="O176" s="9">
        <v>2017</v>
      </c>
      <c r="P176" s="3" t="s">
        <v>77</v>
      </c>
      <c r="Q176" s="3"/>
      <c r="R176" s="3"/>
      <c r="S176" s="3" t="str">
        <f>Data[[#This Row],[Department]]</f>
        <v>Political Science</v>
      </c>
    </row>
    <row r="177" spans="1:19" x14ac:dyDescent="0.2">
      <c r="A177" t="s">
        <v>5</v>
      </c>
      <c r="B177" t="s">
        <v>30</v>
      </c>
      <c r="C177" t="s">
        <v>11</v>
      </c>
      <c r="D177" s="1">
        <v>3.3083000000000005</v>
      </c>
      <c r="E177" s="2">
        <v>0.33500589426593719</v>
      </c>
      <c r="F177" s="1">
        <v>1.1083000000000001</v>
      </c>
      <c r="G177" s="1">
        <v>2.1999999999999997</v>
      </c>
      <c r="H177" s="1">
        <v>62.353783500000006</v>
      </c>
      <c r="I177" s="1">
        <v>1870.6135050000003</v>
      </c>
      <c r="J177" s="1">
        <v>565.43043405978904</v>
      </c>
      <c r="K177" s="2">
        <v>0.81830790568654643</v>
      </c>
      <c r="L177" s="3">
        <v>590</v>
      </c>
      <c r="M177" s="3">
        <v>721</v>
      </c>
      <c r="N177" s="3">
        <v>16</v>
      </c>
      <c r="O177" s="9">
        <v>2017</v>
      </c>
      <c r="P177" s="3" t="s">
        <v>77</v>
      </c>
      <c r="Q177" s="3"/>
      <c r="R177" s="3"/>
      <c r="S177" s="3" t="str">
        <f>Data[[#This Row],[Department]]</f>
        <v>Psychology</v>
      </c>
    </row>
    <row r="178" spans="1:19" x14ac:dyDescent="0.2">
      <c r="A178" t="s">
        <v>5</v>
      </c>
      <c r="B178" t="s">
        <v>31</v>
      </c>
      <c r="C178" t="s">
        <v>11</v>
      </c>
      <c r="D178" s="1">
        <v>0.2</v>
      </c>
      <c r="E178" s="2">
        <v>0</v>
      </c>
      <c r="F178" s="1">
        <v>0</v>
      </c>
      <c r="G178" s="1">
        <v>0.2</v>
      </c>
      <c r="H178" s="1">
        <v>3.6</v>
      </c>
      <c r="I178" s="1">
        <v>108</v>
      </c>
      <c r="J178" s="1">
        <v>540</v>
      </c>
      <c r="K178" s="2">
        <v>0.72</v>
      </c>
      <c r="L178" s="3">
        <v>36</v>
      </c>
      <c r="M178" s="3">
        <v>50</v>
      </c>
      <c r="N178" s="3">
        <v>1</v>
      </c>
      <c r="O178" s="9">
        <v>2017</v>
      </c>
      <c r="P178" s="3" t="s">
        <v>77</v>
      </c>
      <c r="Q178" s="3"/>
      <c r="R178" s="3"/>
      <c r="S178" s="3" t="str">
        <f>Data[[#This Row],[Department]]</f>
        <v>Religious Studies</v>
      </c>
    </row>
    <row r="179" spans="1:19" x14ac:dyDescent="0.2">
      <c r="A179" t="s">
        <v>5</v>
      </c>
      <c r="B179" t="s">
        <v>32</v>
      </c>
      <c r="C179" t="s">
        <v>11</v>
      </c>
      <c r="D179" s="1">
        <v>0.60000000000000009</v>
      </c>
      <c r="E179" s="2">
        <v>0</v>
      </c>
      <c r="F179" s="1">
        <v>0</v>
      </c>
      <c r="G179" s="1">
        <v>0.60000000000000009</v>
      </c>
      <c r="H179" s="1">
        <v>10.6</v>
      </c>
      <c r="I179" s="1">
        <v>318</v>
      </c>
      <c r="J179" s="1">
        <v>529.99999999999989</v>
      </c>
      <c r="K179" s="2">
        <v>0.70666666666666667</v>
      </c>
      <c r="L179" s="3">
        <v>106</v>
      </c>
      <c r="M179" s="3">
        <v>150</v>
      </c>
      <c r="N179" s="3">
        <v>3</v>
      </c>
      <c r="O179" s="9">
        <v>2017</v>
      </c>
      <c r="P179" s="3" t="s">
        <v>77</v>
      </c>
      <c r="Q179" s="3"/>
      <c r="R179" s="3"/>
      <c r="S179" s="3" t="str">
        <f>Data[[#This Row],[Department]]</f>
        <v>Social Work</v>
      </c>
    </row>
    <row r="180" spans="1:19" x14ac:dyDescent="0.2">
      <c r="A180" t="s">
        <v>5</v>
      </c>
      <c r="B180" t="s">
        <v>33</v>
      </c>
      <c r="C180" t="s">
        <v>11</v>
      </c>
      <c r="D180" s="1">
        <v>1.5999999999999999</v>
      </c>
      <c r="E180" s="2">
        <v>0.50000000000000011</v>
      </c>
      <c r="F180" s="1">
        <v>0.8</v>
      </c>
      <c r="G180" s="1">
        <v>0.8</v>
      </c>
      <c r="H180" s="1">
        <v>29.900000000000002</v>
      </c>
      <c r="I180" s="1">
        <v>897.00000000000011</v>
      </c>
      <c r="J180" s="1">
        <v>560.62500000000011</v>
      </c>
      <c r="K180" s="2">
        <v>0.79946524064171121</v>
      </c>
      <c r="L180" s="3">
        <v>299</v>
      </c>
      <c r="M180" s="3">
        <v>374</v>
      </c>
      <c r="N180" s="3">
        <v>8</v>
      </c>
      <c r="O180" s="9">
        <v>2017</v>
      </c>
      <c r="P180" s="3" t="s">
        <v>77</v>
      </c>
      <c r="Q180" s="3"/>
      <c r="R180" s="3"/>
      <c r="S180" s="3" t="str">
        <f>Data[[#This Row],[Department]]</f>
        <v>Sociology</v>
      </c>
    </row>
    <row r="181" spans="1:19" x14ac:dyDescent="0.2">
      <c r="A181" t="s">
        <v>5</v>
      </c>
      <c r="B181" t="s">
        <v>34</v>
      </c>
      <c r="C181" t="s">
        <v>11</v>
      </c>
      <c r="D181" s="1">
        <v>3.8662999999999998</v>
      </c>
      <c r="E181" s="2">
        <v>0.43103225305847964</v>
      </c>
      <c r="F181" s="1">
        <v>1.6664999999999999</v>
      </c>
      <c r="G181" s="1">
        <v>2.1997999999999998</v>
      </c>
      <c r="H181" s="1">
        <v>39.013317799999996</v>
      </c>
      <c r="I181" s="1">
        <v>1170.3995339999999</v>
      </c>
      <c r="J181" s="1">
        <v>302.71824069523831</v>
      </c>
      <c r="K181" s="2">
        <v>0.67428571428571427</v>
      </c>
      <c r="L181" s="3">
        <v>236</v>
      </c>
      <c r="M181" s="3">
        <v>350</v>
      </c>
      <c r="N181" s="3">
        <v>12</v>
      </c>
      <c r="O181" s="9">
        <v>2017</v>
      </c>
      <c r="P181" s="3" t="s">
        <v>77</v>
      </c>
      <c r="Q181" s="3"/>
      <c r="R181" s="3"/>
      <c r="S181" s="3" t="str">
        <f>Data[[#This Row],[Department]]</f>
        <v>Spanish</v>
      </c>
    </row>
    <row r="182" spans="1:19" x14ac:dyDescent="0.2">
      <c r="A182" t="s">
        <v>5</v>
      </c>
      <c r="B182" t="s">
        <v>35</v>
      </c>
      <c r="C182" t="s">
        <v>11</v>
      </c>
      <c r="D182" s="1">
        <v>0.2</v>
      </c>
      <c r="E182" s="2">
        <v>0</v>
      </c>
      <c r="F182" s="1">
        <v>0</v>
      </c>
      <c r="G182" s="1">
        <v>0.2</v>
      </c>
      <c r="H182" s="1">
        <v>2.7</v>
      </c>
      <c r="I182" s="1">
        <v>81</v>
      </c>
      <c r="J182" s="1">
        <v>405</v>
      </c>
      <c r="K182" s="2">
        <v>0.61363636363636365</v>
      </c>
      <c r="L182" s="3">
        <v>27</v>
      </c>
      <c r="M182" s="3">
        <v>44</v>
      </c>
      <c r="N182" s="3">
        <v>1</v>
      </c>
      <c r="O182" s="9">
        <v>2017</v>
      </c>
      <c r="P182" s="3" t="s">
        <v>77</v>
      </c>
      <c r="Q182" s="3"/>
      <c r="R182" s="3"/>
      <c r="S182" s="3" t="str">
        <f>Data[[#This Row],[Department]]</f>
        <v>Theater Arts</v>
      </c>
    </row>
    <row r="183" spans="1:19" x14ac:dyDescent="0.2">
      <c r="A183" t="s">
        <v>36</v>
      </c>
      <c r="B183" t="s">
        <v>37</v>
      </c>
      <c r="C183" t="s">
        <v>11</v>
      </c>
      <c r="D183" s="1">
        <v>7.692099999999999</v>
      </c>
      <c r="E183" s="2">
        <v>0.33864614344587307</v>
      </c>
      <c r="F183" s="1">
        <v>2.6048999999999998</v>
      </c>
      <c r="G183" s="1">
        <v>5.0871999999999993</v>
      </c>
      <c r="H183" s="1">
        <v>85.21235320000001</v>
      </c>
      <c r="I183" s="1">
        <v>2556.3705960000002</v>
      </c>
      <c r="J183" s="1">
        <v>339.69896563637815</v>
      </c>
      <c r="K183" s="2">
        <v>0.47835656639765223</v>
      </c>
      <c r="L183" s="3">
        <v>652</v>
      </c>
      <c r="M183" s="3">
        <v>1363</v>
      </c>
      <c r="N183" s="3">
        <v>30</v>
      </c>
      <c r="O183" s="9">
        <v>2017</v>
      </c>
      <c r="P183" s="3" t="s">
        <v>77</v>
      </c>
      <c r="Q183" s="3"/>
      <c r="R183" s="3"/>
      <c r="S183" s="3" t="str">
        <f>Data[[#This Row],[Department]]</f>
        <v>Exercise Science</v>
      </c>
    </row>
    <row r="184" spans="1:19" x14ac:dyDescent="0.2">
      <c r="A184" t="s">
        <v>36</v>
      </c>
      <c r="B184" t="s">
        <v>38</v>
      </c>
      <c r="C184" t="s">
        <v>11</v>
      </c>
      <c r="D184" s="1">
        <v>3.9500000000000006</v>
      </c>
      <c r="E184" s="2">
        <v>0.19883544303797468</v>
      </c>
      <c r="F184" s="1">
        <v>0.7854000000000001</v>
      </c>
      <c r="G184" s="1">
        <v>3.1646000000000001</v>
      </c>
      <c r="H184" s="1">
        <v>70.316110500000008</v>
      </c>
      <c r="I184" s="1">
        <v>2109.4833150000004</v>
      </c>
      <c r="J184" s="1">
        <v>534.04640886075947</v>
      </c>
      <c r="K184" s="2">
        <v>0.69287211740041932</v>
      </c>
      <c r="L184" s="3">
        <v>661</v>
      </c>
      <c r="M184" s="3">
        <v>954</v>
      </c>
      <c r="N184" s="3">
        <v>18</v>
      </c>
      <c r="O184" s="9">
        <v>2017</v>
      </c>
      <c r="P184" s="3" t="s">
        <v>77</v>
      </c>
      <c r="Q184" s="3"/>
      <c r="R184" s="3"/>
      <c r="S184" s="3" t="str">
        <f>Data[[#This Row],[Department]]</f>
        <v>Health Education</v>
      </c>
    </row>
    <row r="185" spans="1:19" x14ac:dyDescent="0.2">
      <c r="A185" t="s">
        <v>40</v>
      </c>
      <c r="B185" t="s">
        <v>135</v>
      </c>
      <c r="C185" t="s">
        <v>11</v>
      </c>
      <c r="D185" s="1">
        <v>2.8000000000000003</v>
      </c>
      <c r="E185" s="2">
        <v>0.71428571428571419</v>
      </c>
      <c r="F185" s="1">
        <v>1.9999999999999998</v>
      </c>
      <c r="G185" s="1">
        <v>0.8</v>
      </c>
      <c r="H185" s="1">
        <v>43.416568999999996</v>
      </c>
      <c r="I185" s="1">
        <v>1302.4970699999999</v>
      </c>
      <c r="J185" s="1">
        <v>465.17752499999989</v>
      </c>
      <c r="K185" s="2">
        <v>0.67131782945736429</v>
      </c>
      <c r="L185" s="3">
        <v>433</v>
      </c>
      <c r="M185" s="3">
        <v>645</v>
      </c>
      <c r="N185" s="3">
        <v>13</v>
      </c>
      <c r="O185" s="9">
        <v>2017</v>
      </c>
      <c r="P185" s="3" t="s">
        <v>77</v>
      </c>
      <c r="Q185" s="3"/>
      <c r="R185" s="3"/>
      <c r="S185" s="3" t="str">
        <f>Data[[#This Row],[Department]]</f>
        <v>Business (excludes Accounting)</v>
      </c>
    </row>
    <row r="186" spans="1:19" x14ac:dyDescent="0.2">
      <c r="A186" t="s">
        <v>40</v>
      </c>
      <c r="B186" t="s">
        <v>132</v>
      </c>
      <c r="C186" t="s">
        <v>11</v>
      </c>
      <c r="D186" s="1">
        <v>3.0670000000000002</v>
      </c>
      <c r="E186" s="2">
        <v>0.34258232800782523</v>
      </c>
      <c r="F186" s="1">
        <v>1.0507</v>
      </c>
      <c r="G186" s="1">
        <v>2.0162999999999998</v>
      </c>
      <c r="H186" s="1">
        <v>51.209988100000004</v>
      </c>
      <c r="I186" s="1">
        <v>1536.2996430000001</v>
      </c>
      <c r="J186" s="1">
        <v>500.91282784479949</v>
      </c>
      <c r="K186" s="2">
        <v>0.64473684210526316</v>
      </c>
      <c r="L186" s="3">
        <v>392</v>
      </c>
      <c r="M186" s="3">
        <v>608</v>
      </c>
      <c r="N186" s="3">
        <v>11</v>
      </c>
      <c r="O186" s="9">
        <v>2017</v>
      </c>
      <c r="P186" s="3" t="s">
        <v>77</v>
      </c>
      <c r="Q186" s="3"/>
      <c r="R186" s="3"/>
      <c r="S186" s="3" t="str">
        <f>Data[[#This Row],[Department]]</f>
        <v>Accounting</v>
      </c>
    </row>
    <row r="187" spans="1:19" x14ac:dyDescent="0.2">
      <c r="A187" t="s">
        <v>40</v>
      </c>
      <c r="B187" t="s">
        <v>41</v>
      </c>
      <c r="C187" t="s">
        <v>11</v>
      </c>
      <c r="D187" s="1">
        <v>5.4392999999999994</v>
      </c>
      <c r="E187" s="2">
        <v>0.35545014983545681</v>
      </c>
      <c r="F187" s="1">
        <v>1.9334</v>
      </c>
      <c r="G187" s="1">
        <v>3.5059000000000005</v>
      </c>
      <c r="H187" s="1">
        <v>67.421020800000008</v>
      </c>
      <c r="I187" s="1">
        <v>2022.6306240000004</v>
      </c>
      <c r="J187" s="1">
        <v>380.23661014400136</v>
      </c>
      <c r="K187" s="2">
        <v>0.65355805243445697</v>
      </c>
      <c r="L187" s="3">
        <v>349</v>
      </c>
      <c r="M187" s="3">
        <v>534</v>
      </c>
      <c r="N187" s="3">
        <v>18</v>
      </c>
      <c r="O187" s="9">
        <v>2017</v>
      </c>
      <c r="P187" s="3" t="s">
        <v>77</v>
      </c>
      <c r="Q187" s="3"/>
      <c r="R187" s="3"/>
      <c r="S187" s="3" t="str">
        <f>Data[[#This Row],[Department]]</f>
        <v>Automotive</v>
      </c>
    </row>
    <row r="188" spans="1:19" x14ac:dyDescent="0.2">
      <c r="A188" t="s">
        <v>40</v>
      </c>
      <c r="B188" t="s">
        <v>42</v>
      </c>
      <c r="C188" t="s">
        <v>11</v>
      </c>
      <c r="D188" s="1">
        <v>1.958</v>
      </c>
      <c r="E188" s="2">
        <v>0.37022471910112359</v>
      </c>
      <c r="F188" s="1">
        <v>0.72489999999999999</v>
      </c>
      <c r="G188" s="1">
        <v>1.2330999999999996</v>
      </c>
      <c r="H188" s="1">
        <v>29.059998215100002</v>
      </c>
      <c r="I188" s="1">
        <v>871.79994645300008</v>
      </c>
      <c r="J188" s="1">
        <v>445.25022801481111</v>
      </c>
      <c r="K188" s="2">
        <v>0.42777155655095184</v>
      </c>
      <c r="L188" s="3">
        <v>382</v>
      </c>
      <c r="M188" s="3">
        <v>893</v>
      </c>
      <c r="N188" s="3">
        <v>19</v>
      </c>
      <c r="O188" s="9">
        <v>2017</v>
      </c>
      <c r="P188" s="3" t="s">
        <v>77</v>
      </c>
      <c r="Q188" s="3"/>
      <c r="R188" s="3"/>
      <c r="S188" s="3" t="str">
        <f>Data[[#This Row],[Department]]</f>
        <v>Business Office Technology</v>
      </c>
    </row>
    <row r="189" spans="1:19" x14ac:dyDescent="0.2">
      <c r="A189" t="s">
        <v>40</v>
      </c>
      <c r="B189" t="s">
        <v>43</v>
      </c>
      <c r="C189" t="s">
        <v>11</v>
      </c>
      <c r="D189" s="1">
        <v>1.7997999999999998</v>
      </c>
      <c r="E189" s="2">
        <v>0.55683964884987225</v>
      </c>
      <c r="F189" s="1">
        <v>1.0022</v>
      </c>
      <c r="G189" s="1">
        <v>0.79759999999999998</v>
      </c>
      <c r="H189" s="1">
        <v>19.173332400000003</v>
      </c>
      <c r="I189" s="1">
        <v>575.19997200000012</v>
      </c>
      <c r="J189" s="1">
        <v>319.5910501166797</v>
      </c>
      <c r="K189" s="2">
        <v>0.60256410256410253</v>
      </c>
      <c r="L189" s="3">
        <v>94</v>
      </c>
      <c r="M189" s="3">
        <v>156</v>
      </c>
      <c r="N189" s="3">
        <v>6</v>
      </c>
      <c r="O189" s="9">
        <v>2017</v>
      </c>
      <c r="P189" s="3" t="s">
        <v>77</v>
      </c>
      <c r="Q189" s="3"/>
      <c r="R189" s="3"/>
      <c r="S189" s="3" t="str">
        <f>Data[[#This Row],[Department]]</f>
        <v>CADD Technology</v>
      </c>
    </row>
    <row r="190" spans="1:19" x14ac:dyDescent="0.2">
      <c r="A190" t="s">
        <v>40</v>
      </c>
      <c r="B190" t="s">
        <v>45</v>
      </c>
      <c r="C190" t="s">
        <v>11</v>
      </c>
      <c r="D190" s="1">
        <v>4.8238000000000021</v>
      </c>
      <c r="E190" s="2">
        <v>0.16584435507276415</v>
      </c>
      <c r="F190" s="1">
        <v>0.8</v>
      </c>
      <c r="G190" s="1">
        <v>4.0238000000000005</v>
      </c>
      <c r="H190" s="1">
        <v>77.283330695400025</v>
      </c>
      <c r="I190" s="1">
        <v>2318.4999208620006</v>
      </c>
      <c r="J190" s="1">
        <v>480.63765513951654</v>
      </c>
      <c r="K190" s="2">
        <v>0.81790744466800802</v>
      </c>
      <c r="L190" s="3">
        <v>813</v>
      </c>
      <c r="M190" s="3">
        <v>994</v>
      </c>
      <c r="N190" s="3">
        <v>26</v>
      </c>
      <c r="O190" s="9">
        <v>2017</v>
      </c>
      <c r="P190" s="3" t="s">
        <v>77</v>
      </c>
      <c r="Q190" s="3"/>
      <c r="R190" s="3"/>
      <c r="S190" s="3" t="str">
        <f>Data[[#This Row],[Department]]</f>
        <v>Child Development</v>
      </c>
    </row>
    <row r="191" spans="1:19" x14ac:dyDescent="0.2">
      <c r="A191" t="s">
        <v>40</v>
      </c>
      <c r="B191" t="s">
        <v>46</v>
      </c>
      <c r="C191" t="s">
        <v>11</v>
      </c>
      <c r="D191" s="1">
        <v>7.4160999999999984</v>
      </c>
      <c r="E191" s="2">
        <v>0.21880772912986615</v>
      </c>
      <c r="F191" s="1">
        <v>1.6227</v>
      </c>
      <c r="G191" s="1">
        <v>5.7933999999999992</v>
      </c>
      <c r="H191" s="1">
        <v>80.342850231700012</v>
      </c>
      <c r="I191" s="1">
        <v>2410.2855069510006</v>
      </c>
      <c r="J191" s="1">
        <v>325.00714755073432</v>
      </c>
      <c r="K191" s="2">
        <v>0.46107784431137727</v>
      </c>
      <c r="L191" s="3">
        <v>462</v>
      </c>
      <c r="M191" s="3">
        <v>1002</v>
      </c>
      <c r="N191" s="3">
        <v>24</v>
      </c>
      <c r="O191" s="9">
        <v>2017</v>
      </c>
      <c r="P191" s="3" t="s">
        <v>77</v>
      </c>
      <c r="Q191" s="3"/>
      <c r="R191" s="3"/>
      <c r="S191" s="3" t="str">
        <f>Data[[#This Row],[Department]]</f>
        <v>Computer &amp; Information Science</v>
      </c>
    </row>
    <row r="192" spans="1:19" x14ac:dyDescent="0.2">
      <c r="A192" t="s">
        <v>40</v>
      </c>
      <c r="B192" t="s">
        <v>47</v>
      </c>
      <c r="C192" t="s">
        <v>11</v>
      </c>
      <c r="D192" s="1">
        <v>2.4500000000000002</v>
      </c>
      <c r="E192" s="2">
        <v>2.4489795918367346E-2</v>
      </c>
      <c r="F192" s="1">
        <v>0.06</v>
      </c>
      <c r="G192" s="1">
        <v>2.3899999999999997</v>
      </c>
      <c r="H192" s="1">
        <v>40.200000000000003</v>
      </c>
      <c r="I192" s="1">
        <v>1206</v>
      </c>
      <c r="J192" s="1">
        <v>492.24489795918367</v>
      </c>
      <c r="K192" s="2">
        <v>0.68611111111111112</v>
      </c>
      <c r="L192" s="3">
        <v>247</v>
      </c>
      <c r="M192" s="3">
        <v>360</v>
      </c>
      <c r="N192" s="3">
        <v>9</v>
      </c>
      <c r="O192" s="9">
        <v>2017</v>
      </c>
      <c r="P192" s="3" t="s">
        <v>77</v>
      </c>
      <c r="Q192" s="3"/>
      <c r="R192" s="3"/>
      <c r="S192" s="3" t="str">
        <f>Data[[#This Row],[Department]]</f>
        <v>Computer Science</v>
      </c>
    </row>
    <row r="193" spans="1:19" x14ac:dyDescent="0.2">
      <c r="A193" t="s">
        <v>40</v>
      </c>
      <c r="B193" t="s">
        <v>48</v>
      </c>
      <c r="C193" t="s">
        <v>11</v>
      </c>
      <c r="D193" s="1">
        <v>1.4</v>
      </c>
      <c r="E193" s="2">
        <v>0.42857142857142866</v>
      </c>
      <c r="F193" s="1">
        <v>0.60000000000000009</v>
      </c>
      <c r="G193" s="1">
        <v>0.8</v>
      </c>
      <c r="H193" s="1">
        <v>37.6</v>
      </c>
      <c r="I193" s="1">
        <v>1128</v>
      </c>
      <c r="J193" s="1">
        <v>805.71428571428578</v>
      </c>
      <c r="K193" s="2">
        <v>0.88470588235294123</v>
      </c>
      <c r="L193" s="3">
        <v>376</v>
      </c>
      <c r="M193" s="3">
        <v>425</v>
      </c>
      <c r="N193" s="3">
        <v>7</v>
      </c>
      <c r="O193" s="9">
        <v>2017</v>
      </c>
      <c r="P193" s="3" t="s">
        <v>77</v>
      </c>
      <c r="Q193" s="3"/>
      <c r="R193" s="3"/>
      <c r="S193" s="3" t="str">
        <f>Data[[#This Row],[Department]]</f>
        <v>Economics</v>
      </c>
    </row>
    <row r="194" spans="1:19" x14ac:dyDescent="0.2">
      <c r="A194" t="s">
        <v>40</v>
      </c>
      <c r="B194" t="s">
        <v>49</v>
      </c>
      <c r="C194" t="s">
        <v>11</v>
      </c>
      <c r="D194" s="1">
        <v>0.4</v>
      </c>
      <c r="E194" s="2">
        <v>0</v>
      </c>
      <c r="F194" s="1">
        <v>0</v>
      </c>
      <c r="G194" s="1">
        <v>0.4</v>
      </c>
      <c r="H194" s="1">
        <v>4.3</v>
      </c>
      <c r="I194" s="1">
        <v>129</v>
      </c>
      <c r="J194" s="1">
        <v>322.49999999999994</v>
      </c>
      <c r="K194" s="2">
        <v>0.43</v>
      </c>
      <c r="L194" s="3">
        <v>43</v>
      </c>
      <c r="M194" s="3">
        <v>100</v>
      </c>
      <c r="N194" s="3">
        <v>2</v>
      </c>
      <c r="O194" s="9">
        <v>2017</v>
      </c>
      <c r="P194" s="3" t="s">
        <v>77</v>
      </c>
      <c r="Q194" s="3"/>
      <c r="R194" s="3"/>
      <c r="S194" s="3" t="str">
        <f>Data[[#This Row],[Department]]</f>
        <v>Education</v>
      </c>
    </row>
    <row r="195" spans="1:19" x14ac:dyDescent="0.2">
      <c r="A195" t="s">
        <v>40</v>
      </c>
      <c r="B195" t="s">
        <v>50</v>
      </c>
      <c r="C195" t="s">
        <v>11</v>
      </c>
      <c r="D195" s="1">
        <v>0.7</v>
      </c>
      <c r="E195" s="2">
        <v>0.7142857142857143</v>
      </c>
      <c r="F195" s="1">
        <v>0.5</v>
      </c>
      <c r="G195" s="1">
        <v>0.2</v>
      </c>
      <c r="H195" s="1">
        <v>11.8</v>
      </c>
      <c r="I195" s="1">
        <v>354</v>
      </c>
      <c r="J195" s="1">
        <v>505.71428571428572</v>
      </c>
      <c r="K195" s="2">
        <v>1.0535714285714286</v>
      </c>
      <c r="L195" s="3">
        <v>59</v>
      </c>
      <c r="M195" s="3">
        <v>56</v>
      </c>
      <c r="N195" s="3">
        <v>2</v>
      </c>
      <c r="O195" s="9">
        <v>2017</v>
      </c>
      <c r="P195" s="3" t="s">
        <v>77</v>
      </c>
      <c r="Q195" s="3"/>
      <c r="R195" s="3"/>
      <c r="S195" s="3" t="str">
        <f>Data[[#This Row],[Department]]</f>
        <v>Electronics Technology</v>
      </c>
    </row>
    <row r="196" spans="1:19" x14ac:dyDescent="0.2">
      <c r="A196" t="s">
        <v>40</v>
      </c>
      <c r="B196" t="s">
        <v>51</v>
      </c>
      <c r="C196" t="s">
        <v>11</v>
      </c>
      <c r="D196" s="1">
        <v>1.1827999999999999</v>
      </c>
      <c r="E196" s="2">
        <v>0.67847480554616169</v>
      </c>
      <c r="F196" s="1">
        <v>0.80249999999999999</v>
      </c>
      <c r="G196" s="1">
        <v>0.38030000000000003</v>
      </c>
      <c r="H196" s="1">
        <v>9.5533313999999994</v>
      </c>
      <c r="I196" s="1">
        <v>286.599942</v>
      </c>
      <c r="J196" s="1">
        <v>242.30634257693612</v>
      </c>
      <c r="K196" s="2">
        <v>0.40853658536585363</v>
      </c>
      <c r="L196" s="3">
        <v>67</v>
      </c>
      <c r="M196" s="3">
        <v>164</v>
      </c>
      <c r="N196" s="3">
        <v>5</v>
      </c>
      <c r="O196" s="9">
        <v>2017</v>
      </c>
      <c r="P196" s="3" t="s">
        <v>77</v>
      </c>
      <c r="Q196" s="3"/>
      <c r="R196" s="3"/>
      <c r="S196" s="3" t="str">
        <f>Data[[#This Row],[Department]]</f>
        <v>Environmental Hlth/ Safety Mgt</v>
      </c>
    </row>
    <row r="197" spans="1:19" x14ac:dyDescent="0.2">
      <c r="A197" t="s">
        <v>40</v>
      </c>
      <c r="B197" t="s">
        <v>52</v>
      </c>
      <c r="C197" t="s">
        <v>11</v>
      </c>
      <c r="D197" s="1">
        <v>2.2664000000000004</v>
      </c>
      <c r="E197" s="2">
        <v>0</v>
      </c>
      <c r="F197" s="1">
        <v>0</v>
      </c>
      <c r="G197" s="1">
        <v>2.2664000000000004</v>
      </c>
      <c r="H197" s="1">
        <v>30.013323199999995</v>
      </c>
      <c r="I197" s="1">
        <v>900.39969599999984</v>
      </c>
      <c r="J197" s="1">
        <v>397.28189904694659</v>
      </c>
      <c r="K197" s="2">
        <v>0.71199999999999997</v>
      </c>
      <c r="L197" s="3">
        <v>178</v>
      </c>
      <c r="M197" s="3">
        <v>250</v>
      </c>
      <c r="N197" s="3">
        <v>7</v>
      </c>
      <c r="O197" s="9">
        <v>2017</v>
      </c>
      <c r="P197" s="3" t="s">
        <v>77</v>
      </c>
      <c r="Q197" s="3"/>
      <c r="R197" s="3"/>
      <c r="S197" s="3" t="str">
        <f>Data[[#This Row],[Department]]</f>
        <v>Graphic Design</v>
      </c>
    </row>
    <row r="198" spans="1:19" x14ac:dyDescent="0.2">
      <c r="A198" t="s">
        <v>40</v>
      </c>
      <c r="B198" t="s">
        <v>53</v>
      </c>
      <c r="C198" t="s">
        <v>11</v>
      </c>
      <c r="D198" s="1">
        <v>3.9555000000000007</v>
      </c>
      <c r="E198" s="2">
        <v>0.17274680824168875</v>
      </c>
      <c r="F198" s="1">
        <v>0.68330000000000002</v>
      </c>
      <c r="G198" s="1">
        <v>3.2722000000000002</v>
      </c>
      <c r="H198" s="1">
        <v>31.255215471999996</v>
      </c>
      <c r="I198" s="1">
        <v>937.65646415999993</v>
      </c>
      <c r="J198" s="1">
        <v>237.05131188471742</v>
      </c>
      <c r="K198" s="2">
        <v>0.6651785714285714</v>
      </c>
      <c r="L198" s="3">
        <v>298</v>
      </c>
      <c r="M198" s="3">
        <v>448</v>
      </c>
      <c r="N198" s="3">
        <v>18</v>
      </c>
      <c r="O198" s="9">
        <v>2017</v>
      </c>
      <c r="P198" s="3" t="s">
        <v>77</v>
      </c>
      <c r="Q198" s="3"/>
      <c r="R198" s="3"/>
      <c r="S198" s="3" t="str">
        <f>Data[[#This Row],[Department]]</f>
        <v>Ornamental Horticulture</v>
      </c>
    </row>
    <row r="199" spans="1:19" x14ac:dyDescent="0.2">
      <c r="A199" t="s">
        <v>40</v>
      </c>
      <c r="B199" t="s">
        <v>54</v>
      </c>
      <c r="C199" t="s">
        <v>11</v>
      </c>
      <c r="D199" s="1">
        <v>0.8</v>
      </c>
      <c r="E199" s="2">
        <v>0</v>
      </c>
      <c r="F199" s="1">
        <v>0</v>
      </c>
      <c r="G199" s="1">
        <v>0.8</v>
      </c>
      <c r="H199" s="1">
        <v>11.88</v>
      </c>
      <c r="I199" s="1">
        <v>356.40000000000003</v>
      </c>
      <c r="J199" s="1">
        <v>445.5</v>
      </c>
      <c r="K199" s="2">
        <v>0.6705882352941176</v>
      </c>
      <c r="L199" s="3">
        <v>114</v>
      </c>
      <c r="M199" s="3">
        <v>170</v>
      </c>
      <c r="N199" s="3">
        <v>4</v>
      </c>
      <c r="O199" s="9">
        <v>2017</v>
      </c>
      <c r="P199" s="3" t="s">
        <v>77</v>
      </c>
      <c r="Q199" s="3"/>
      <c r="R199" s="3"/>
      <c r="S199" s="3" t="str">
        <f>Data[[#This Row],[Department]]</f>
        <v>Paralegal Studies</v>
      </c>
    </row>
    <row r="200" spans="1:19" x14ac:dyDescent="0.2">
      <c r="A200" t="s">
        <v>40</v>
      </c>
      <c r="B200" t="s">
        <v>55</v>
      </c>
      <c r="C200" t="s">
        <v>11</v>
      </c>
      <c r="D200" s="1">
        <v>0.81089999999999995</v>
      </c>
      <c r="E200" s="2">
        <v>0</v>
      </c>
      <c r="F200" s="1">
        <v>0</v>
      </c>
      <c r="G200" s="1">
        <v>0.81089999999999995</v>
      </c>
      <c r="H200" s="1">
        <v>12.093333300000001</v>
      </c>
      <c r="I200" s="1">
        <v>362.79999900000001</v>
      </c>
      <c r="J200" s="1">
        <v>447.40411764705891</v>
      </c>
      <c r="K200" s="2">
        <v>0.52727272727272723</v>
      </c>
      <c r="L200" s="3">
        <v>116</v>
      </c>
      <c r="M200" s="3">
        <v>220</v>
      </c>
      <c r="N200" s="3">
        <v>5</v>
      </c>
      <c r="O200" s="9">
        <v>2017</v>
      </c>
      <c r="P200" s="3" t="s">
        <v>77</v>
      </c>
      <c r="Q200" s="3"/>
      <c r="R200" s="3"/>
      <c r="S200" s="3" t="str">
        <f>Data[[#This Row],[Department]]</f>
        <v>Real Estate</v>
      </c>
    </row>
    <row r="201" spans="1:19" x14ac:dyDescent="0.2">
      <c r="A201" t="s">
        <v>40</v>
      </c>
      <c r="B201" t="s">
        <v>57</v>
      </c>
      <c r="C201" t="s">
        <v>11</v>
      </c>
      <c r="D201" s="1">
        <v>2.3936000000000002</v>
      </c>
      <c r="E201" s="2">
        <v>0.33422459893048129</v>
      </c>
      <c r="F201" s="1">
        <v>0.8</v>
      </c>
      <c r="G201" s="1">
        <v>1.5935999999999999</v>
      </c>
      <c r="H201" s="1">
        <v>32.154600599999995</v>
      </c>
      <c r="I201" s="1">
        <v>964.63801799999987</v>
      </c>
      <c r="J201" s="1">
        <v>403.0071933489304</v>
      </c>
      <c r="K201" s="2">
        <v>0.6145038167938931</v>
      </c>
      <c r="L201" s="3">
        <v>322</v>
      </c>
      <c r="M201" s="3">
        <v>524</v>
      </c>
      <c r="N201" s="3">
        <v>13</v>
      </c>
      <c r="O201" s="9">
        <v>2017</v>
      </c>
      <c r="P201" s="3" t="s">
        <v>77</v>
      </c>
      <c r="Q201" s="3"/>
      <c r="R201" s="3"/>
      <c r="S201" s="3" t="str">
        <f>Data[[#This Row],[Department]]</f>
        <v>Water/Wastewater</v>
      </c>
    </row>
    <row r="202" spans="1:19" x14ac:dyDescent="0.2">
      <c r="A202" t="s">
        <v>58</v>
      </c>
      <c r="B202" t="s">
        <v>58</v>
      </c>
      <c r="C202" t="s">
        <v>11</v>
      </c>
      <c r="D202" s="1">
        <v>4.2998000000000021</v>
      </c>
      <c r="E202" s="2">
        <v>0</v>
      </c>
      <c r="F202" s="1">
        <v>0</v>
      </c>
      <c r="G202" s="1">
        <v>4.2998000000000012</v>
      </c>
      <c r="H202" s="1">
        <v>66.547967955200008</v>
      </c>
      <c r="I202" s="1">
        <v>1996.4390386560003</v>
      </c>
      <c r="J202" s="1">
        <v>464.30974432671275</v>
      </c>
      <c r="K202" s="2">
        <v>0.65109034267912769</v>
      </c>
      <c r="L202" s="3">
        <v>836</v>
      </c>
      <c r="M202" s="3">
        <v>1284</v>
      </c>
      <c r="N202" s="3">
        <v>28</v>
      </c>
      <c r="O202" s="9">
        <v>2017</v>
      </c>
      <c r="P202" s="3" t="s">
        <v>77</v>
      </c>
      <c r="Q202" s="3"/>
      <c r="R202" s="3"/>
      <c r="S202" s="3" t="str">
        <f>Data[[#This Row],[Department]]</f>
        <v>Counseling</v>
      </c>
    </row>
    <row r="203" spans="1:19" x14ac:dyDescent="0.2">
      <c r="A203" t="s">
        <v>58</v>
      </c>
      <c r="B203" t="s">
        <v>59</v>
      </c>
      <c r="C203" t="s">
        <v>11</v>
      </c>
      <c r="D203" s="1">
        <v>0.13339999999999999</v>
      </c>
      <c r="E203" s="2">
        <v>0</v>
      </c>
      <c r="F203" s="1">
        <v>0</v>
      </c>
      <c r="G203" s="1">
        <v>0.13339999999999999</v>
      </c>
      <c r="H203" s="1">
        <v>1.5218974000000001</v>
      </c>
      <c r="I203" s="1">
        <v>45.656922000000002</v>
      </c>
      <c r="J203" s="1">
        <v>342.2557871064468</v>
      </c>
      <c r="K203" s="2">
        <v>0.54411764705882348</v>
      </c>
      <c r="L203" s="3">
        <v>37</v>
      </c>
      <c r="M203" s="3">
        <v>68</v>
      </c>
      <c r="N203" s="3">
        <v>2</v>
      </c>
      <c r="O203" s="9">
        <v>2017</v>
      </c>
      <c r="P203" s="3" t="s">
        <v>77</v>
      </c>
      <c r="Q203" s="3"/>
      <c r="R203" s="3"/>
      <c r="S203" s="3" t="str">
        <f>Data[[#This Row],[Department]]</f>
        <v>Personal Dev Special Services</v>
      </c>
    </row>
    <row r="204" spans="1:19" x14ac:dyDescent="0.2">
      <c r="A204" t="s">
        <v>58</v>
      </c>
      <c r="B204" t="s">
        <v>60</v>
      </c>
      <c r="C204" t="s">
        <v>11</v>
      </c>
      <c r="D204" s="1">
        <v>0.32700000000000001</v>
      </c>
      <c r="E204" s="2">
        <v>0</v>
      </c>
      <c r="F204" s="1">
        <v>0</v>
      </c>
      <c r="G204" s="1">
        <v>0.32700000000000001</v>
      </c>
      <c r="H204" s="1">
        <v>2.1666656999999998</v>
      </c>
      <c r="I204" s="1">
        <v>64.999970999999988</v>
      </c>
      <c r="J204" s="1">
        <v>198.77666972477061</v>
      </c>
      <c r="K204" s="2">
        <v>0.51666666666666672</v>
      </c>
      <c r="L204" s="3">
        <v>31</v>
      </c>
      <c r="M204" s="3">
        <v>60</v>
      </c>
      <c r="N204" s="3">
        <v>3</v>
      </c>
      <c r="O204" s="9">
        <v>2017</v>
      </c>
      <c r="P204" s="3" t="s">
        <v>77</v>
      </c>
      <c r="Q204" s="3"/>
      <c r="R204" s="3"/>
      <c r="S204" s="3" t="str">
        <f>Data[[#This Row],[Department]]</f>
        <v>Work Experience</v>
      </c>
    </row>
    <row r="205" spans="1:19" x14ac:dyDescent="0.2">
      <c r="A205" t="s">
        <v>61</v>
      </c>
      <c r="B205" t="s">
        <v>62</v>
      </c>
      <c r="C205" t="s">
        <v>11</v>
      </c>
      <c r="D205" s="1">
        <v>0.2833</v>
      </c>
      <c r="E205" s="2">
        <v>1</v>
      </c>
      <c r="F205" s="1">
        <v>0.2833</v>
      </c>
      <c r="G205" s="1">
        <v>0</v>
      </c>
      <c r="H205" s="1">
        <v>1.1666662000000001</v>
      </c>
      <c r="I205" s="1">
        <v>34.999986</v>
      </c>
      <c r="J205" s="1">
        <v>123.5438969290505</v>
      </c>
      <c r="K205" s="2">
        <v>0.21875</v>
      </c>
      <c r="L205" s="3">
        <v>7</v>
      </c>
      <c r="M205" s="3">
        <v>32</v>
      </c>
      <c r="N205" s="3">
        <v>1</v>
      </c>
      <c r="O205" s="9">
        <v>2017</v>
      </c>
      <c r="P205" s="3" t="s">
        <v>77</v>
      </c>
      <c r="Q205" s="3"/>
      <c r="R205" s="3"/>
      <c r="S205" s="3" t="str">
        <f>Data[[#This Row],[Department]]</f>
        <v>Independent Studies</v>
      </c>
    </row>
    <row r="206" spans="1:19" x14ac:dyDescent="0.2">
      <c r="A206" t="s">
        <v>64</v>
      </c>
      <c r="B206" t="s">
        <v>65</v>
      </c>
      <c r="C206" t="s">
        <v>11</v>
      </c>
      <c r="D206" s="1">
        <v>0.9</v>
      </c>
      <c r="E206" s="2">
        <v>0.77777777777777768</v>
      </c>
      <c r="F206" s="1">
        <v>0.7</v>
      </c>
      <c r="G206" s="1">
        <v>0.2</v>
      </c>
      <c r="H206" s="1">
        <v>14.239999999999998</v>
      </c>
      <c r="I206" s="1">
        <v>427.19999999999993</v>
      </c>
      <c r="J206" s="1">
        <v>474.66666666666657</v>
      </c>
      <c r="K206" s="2">
        <v>0.77777777777777779</v>
      </c>
      <c r="L206" s="3">
        <v>140</v>
      </c>
      <c r="M206" s="3">
        <v>180</v>
      </c>
      <c r="N206" s="3">
        <v>5</v>
      </c>
      <c r="O206" s="9">
        <v>2017</v>
      </c>
      <c r="P206" s="3" t="s">
        <v>77</v>
      </c>
      <c r="Q206" s="3"/>
      <c r="R206" s="3"/>
      <c r="S206" s="3" t="str">
        <f>Data[[#This Row],[Department]]</f>
        <v>Astronomy</v>
      </c>
    </row>
    <row r="207" spans="1:19" x14ac:dyDescent="0.2">
      <c r="A207" t="s">
        <v>64</v>
      </c>
      <c r="B207" t="s">
        <v>66</v>
      </c>
      <c r="C207" t="s">
        <v>11</v>
      </c>
      <c r="D207" s="1">
        <v>10.283399999999997</v>
      </c>
      <c r="E207" s="2">
        <v>0.19276698368243972</v>
      </c>
      <c r="F207" s="1">
        <v>1.9823</v>
      </c>
      <c r="G207" s="1">
        <v>8.3011000000000017</v>
      </c>
      <c r="H207" s="1">
        <v>194.83664230000002</v>
      </c>
      <c r="I207" s="1">
        <v>5845.0992690000003</v>
      </c>
      <c r="J207" s="1">
        <v>568.40143036349866</v>
      </c>
      <c r="K207" s="2">
        <v>0.89722222222222225</v>
      </c>
      <c r="L207" s="3">
        <v>1292</v>
      </c>
      <c r="M207" s="3">
        <v>1440</v>
      </c>
      <c r="N207" s="3">
        <v>37</v>
      </c>
      <c r="O207" s="9">
        <v>2017</v>
      </c>
      <c r="P207" s="3" t="s">
        <v>77</v>
      </c>
      <c r="Q207" s="3"/>
      <c r="R207" s="3"/>
      <c r="S207" s="3" t="str">
        <f>Data[[#This Row],[Department]]</f>
        <v>Biology</v>
      </c>
    </row>
    <row r="208" spans="1:19" x14ac:dyDescent="0.2">
      <c r="A208" t="s">
        <v>64</v>
      </c>
      <c r="B208" t="s">
        <v>67</v>
      </c>
      <c r="C208" t="s">
        <v>11</v>
      </c>
      <c r="D208" s="1">
        <v>5.4500999999999991</v>
      </c>
      <c r="E208" s="2">
        <v>0.21100530265499717</v>
      </c>
      <c r="F208" s="1">
        <v>1.1499999999999999</v>
      </c>
      <c r="G208" s="1">
        <v>4.3001000000000005</v>
      </c>
      <c r="H208" s="1">
        <v>80.966664699999995</v>
      </c>
      <c r="I208" s="1">
        <v>2428.999941</v>
      </c>
      <c r="J208" s="1">
        <v>445.67988495623939</v>
      </c>
      <c r="K208" s="2">
        <v>0.85597826086956519</v>
      </c>
      <c r="L208" s="3">
        <v>315</v>
      </c>
      <c r="M208" s="3">
        <v>368</v>
      </c>
      <c r="N208" s="3">
        <v>13</v>
      </c>
      <c r="O208" s="9">
        <v>2017</v>
      </c>
      <c r="P208" s="3" t="s">
        <v>77</v>
      </c>
      <c r="Q208" s="3"/>
      <c r="R208" s="3"/>
      <c r="S208" s="3" t="str">
        <f>Data[[#This Row],[Department]]</f>
        <v>Chemistry</v>
      </c>
    </row>
    <row r="209" spans="1:19" x14ac:dyDescent="0.2">
      <c r="A209" t="s">
        <v>64</v>
      </c>
      <c r="B209" t="s">
        <v>68</v>
      </c>
      <c r="C209" t="s">
        <v>11</v>
      </c>
      <c r="D209" s="1">
        <v>2</v>
      </c>
      <c r="E209" s="2">
        <v>0</v>
      </c>
      <c r="F209" s="1">
        <v>0</v>
      </c>
      <c r="G209" s="1">
        <v>2</v>
      </c>
      <c r="H209" s="1">
        <v>36.102790999999996</v>
      </c>
      <c r="I209" s="1">
        <v>1083.0837299999998</v>
      </c>
      <c r="J209" s="1">
        <v>541.54186499999992</v>
      </c>
      <c r="K209" s="2">
        <v>1.0585585585585586</v>
      </c>
      <c r="L209" s="3">
        <v>235</v>
      </c>
      <c r="M209" s="3">
        <v>222</v>
      </c>
      <c r="N209" s="3">
        <v>7</v>
      </c>
      <c r="O209" s="9">
        <v>2017</v>
      </c>
      <c r="P209" s="3" t="s">
        <v>77</v>
      </c>
      <c r="Q209" s="3"/>
      <c r="R209" s="3"/>
      <c r="S209" s="3" t="str">
        <f>Data[[#This Row],[Department]]</f>
        <v>Engineering</v>
      </c>
    </row>
    <row r="210" spans="1:19" x14ac:dyDescent="0.2">
      <c r="A210" t="s">
        <v>64</v>
      </c>
      <c r="B210" t="s">
        <v>69</v>
      </c>
      <c r="C210" t="s">
        <v>11</v>
      </c>
      <c r="D210" s="1">
        <v>0.75000000000000011</v>
      </c>
      <c r="E210" s="2">
        <v>0</v>
      </c>
      <c r="F210" s="1">
        <v>0</v>
      </c>
      <c r="G210" s="1">
        <v>0.75000000000000011</v>
      </c>
      <c r="H210" s="1">
        <v>8.2999999999999989</v>
      </c>
      <c r="I210" s="1">
        <v>248.99999999999997</v>
      </c>
      <c r="J210" s="1">
        <v>331.99999999999989</v>
      </c>
      <c r="K210" s="2">
        <v>0.6484375</v>
      </c>
      <c r="L210" s="3">
        <v>83</v>
      </c>
      <c r="M210" s="3">
        <v>128</v>
      </c>
      <c r="N210" s="3">
        <v>4</v>
      </c>
      <c r="O210" s="9">
        <v>2017</v>
      </c>
      <c r="P210" s="3" t="s">
        <v>77</v>
      </c>
      <c r="Q210" s="3"/>
      <c r="R210" s="3"/>
      <c r="S210" s="3" t="str">
        <f>Data[[#This Row],[Department]]</f>
        <v>Geography</v>
      </c>
    </row>
    <row r="211" spans="1:19" x14ac:dyDescent="0.2">
      <c r="A211" t="s">
        <v>64</v>
      </c>
      <c r="B211" t="s">
        <v>70</v>
      </c>
      <c r="C211" t="s">
        <v>11</v>
      </c>
      <c r="D211" s="1">
        <v>0.2</v>
      </c>
      <c r="E211" s="2">
        <v>1</v>
      </c>
      <c r="F211" s="1">
        <v>0.2</v>
      </c>
      <c r="G211" s="1">
        <v>0</v>
      </c>
      <c r="H211" s="1">
        <v>1.9</v>
      </c>
      <c r="I211" s="1">
        <v>57</v>
      </c>
      <c r="J211" s="1">
        <v>284.99999999999994</v>
      </c>
      <c r="K211" s="2">
        <v>0.59375</v>
      </c>
      <c r="L211" s="3">
        <v>19</v>
      </c>
      <c r="M211" s="3">
        <v>32</v>
      </c>
      <c r="N211" s="3">
        <v>1</v>
      </c>
      <c r="O211" s="9">
        <v>2017</v>
      </c>
      <c r="P211" s="3" t="s">
        <v>77</v>
      </c>
      <c r="Q211" s="3"/>
      <c r="R211" s="3"/>
      <c r="S211" s="3" t="str">
        <f>Data[[#This Row],[Department]]</f>
        <v>Geology</v>
      </c>
    </row>
    <row r="212" spans="1:19" x14ac:dyDescent="0.2">
      <c r="A212" t="s">
        <v>64</v>
      </c>
      <c r="B212" t="s">
        <v>71</v>
      </c>
      <c r="C212" t="s">
        <v>11</v>
      </c>
      <c r="D212" s="1">
        <v>23.8003</v>
      </c>
      <c r="E212" s="2">
        <v>0.31897497090372817</v>
      </c>
      <c r="F212" s="1">
        <v>7.5917000000000012</v>
      </c>
      <c r="G212" s="1">
        <v>16.208600000000004</v>
      </c>
      <c r="H212" s="1">
        <v>422.72123690000001</v>
      </c>
      <c r="I212" s="1">
        <v>12681.637107</v>
      </c>
      <c r="J212" s="1">
        <v>532.83517884228354</v>
      </c>
      <c r="K212" s="2">
        <v>0.80878150168875029</v>
      </c>
      <c r="L212" s="3">
        <v>3113</v>
      </c>
      <c r="M212" s="3">
        <v>3849</v>
      </c>
      <c r="N212" s="3">
        <v>88</v>
      </c>
      <c r="O212" s="9">
        <v>2017</v>
      </c>
      <c r="P212" s="3" t="s">
        <v>77</v>
      </c>
      <c r="Q212" s="3"/>
      <c r="R212" s="3"/>
      <c r="S212" s="3" t="str">
        <f>Data[[#This Row],[Department]]</f>
        <v>Math</v>
      </c>
    </row>
    <row r="213" spans="1:19" x14ac:dyDescent="0.2">
      <c r="A213" t="s">
        <v>64</v>
      </c>
      <c r="B213" t="s">
        <v>72</v>
      </c>
      <c r="C213" t="s">
        <v>11</v>
      </c>
      <c r="D213" s="1">
        <v>0.75000000000000011</v>
      </c>
      <c r="E213" s="2">
        <v>1</v>
      </c>
      <c r="F213" s="1">
        <v>0.75000000000000011</v>
      </c>
      <c r="G213" s="1">
        <v>0</v>
      </c>
      <c r="H213" s="1">
        <v>8.8999999999999986</v>
      </c>
      <c r="I213" s="1">
        <v>266.99999999999994</v>
      </c>
      <c r="J213" s="1">
        <v>355.99999999999989</v>
      </c>
      <c r="K213" s="2">
        <v>0.6953125</v>
      </c>
      <c r="L213" s="3">
        <v>89</v>
      </c>
      <c r="M213" s="3">
        <v>128</v>
      </c>
      <c r="N213" s="3">
        <v>4</v>
      </c>
      <c r="O213" s="9">
        <v>2017</v>
      </c>
      <c r="P213" s="3" t="s">
        <v>77</v>
      </c>
      <c r="Q213" s="3"/>
      <c r="R213" s="3"/>
      <c r="S213" s="3" t="str">
        <f>Data[[#This Row],[Department]]</f>
        <v>Oceanography</v>
      </c>
    </row>
    <row r="214" spans="1:19" x14ac:dyDescent="0.2">
      <c r="A214" t="s">
        <v>64</v>
      </c>
      <c r="B214" t="s">
        <v>73</v>
      </c>
      <c r="C214" t="s">
        <v>11</v>
      </c>
      <c r="D214" s="1">
        <v>3.2669000000000001</v>
      </c>
      <c r="E214" s="2">
        <v>0.3883804218066057</v>
      </c>
      <c r="F214" s="1">
        <v>1.2688000000000001</v>
      </c>
      <c r="G214" s="1">
        <v>1.9981</v>
      </c>
      <c r="H214" s="1">
        <v>49.233327099999997</v>
      </c>
      <c r="I214" s="1">
        <v>1476.9998129999999</v>
      </c>
      <c r="J214" s="1">
        <v>452.11050629036697</v>
      </c>
      <c r="K214" s="2">
        <v>0.83984375</v>
      </c>
      <c r="L214" s="3">
        <v>215</v>
      </c>
      <c r="M214" s="3">
        <v>256</v>
      </c>
      <c r="N214" s="3">
        <v>8</v>
      </c>
      <c r="O214" s="9">
        <v>2017</v>
      </c>
      <c r="P214" s="3" t="s">
        <v>77</v>
      </c>
      <c r="Q214" s="3"/>
      <c r="R214" s="3"/>
      <c r="S214" s="3" t="str">
        <f>Data[[#This Row],[Department]]</f>
        <v>Physics</v>
      </c>
    </row>
    <row r="215" spans="1:19" x14ac:dyDescent="0.2">
      <c r="A215" t="s">
        <v>64</v>
      </c>
      <c r="B215" t="s">
        <v>74</v>
      </c>
      <c r="C215" t="s">
        <v>11</v>
      </c>
      <c r="D215" s="1">
        <v>0.2</v>
      </c>
      <c r="E215" s="2">
        <v>0</v>
      </c>
      <c r="F215" s="1">
        <v>0</v>
      </c>
      <c r="G215" s="1">
        <v>0.2</v>
      </c>
      <c r="H215" s="1">
        <v>1.7</v>
      </c>
      <c r="I215" s="1">
        <v>51</v>
      </c>
      <c r="J215" s="1">
        <v>255</v>
      </c>
      <c r="K215" s="2">
        <v>0.70833333333333337</v>
      </c>
      <c r="L215" s="3">
        <v>17</v>
      </c>
      <c r="M215" s="3">
        <v>24</v>
      </c>
      <c r="N215" s="3">
        <v>1</v>
      </c>
      <c r="O215" s="9">
        <v>2017</v>
      </c>
      <c r="P215" s="3" t="s">
        <v>77</v>
      </c>
      <c r="Q215" s="3"/>
      <c r="R215" s="3"/>
      <c r="S215" s="3" t="str">
        <f>Data[[#This Row],[Department]]</f>
        <v>Science</v>
      </c>
    </row>
    <row r="216" spans="1:19" x14ac:dyDescent="0.2">
      <c r="A216" t="s">
        <v>5</v>
      </c>
      <c r="B216" t="s">
        <v>6</v>
      </c>
      <c r="C216" t="s">
        <v>10</v>
      </c>
      <c r="D216" s="1">
        <v>2.9337000000000004</v>
      </c>
      <c r="E216" s="2">
        <v>0.36363636363636359</v>
      </c>
      <c r="F216" s="1">
        <v>1.0668</v>
      </c>
      <c r="G216" s="1">
        <v>1.8668999999999998</v>
      </c>
      <c r="H216" s="1">
        <v>31.1376937</v>
      </c>
      <c r="I216" s="1">
        <v>934.13081099999999</v>
      </c>
      <c r="J216" s="1">
        <v>318.41388383270271</v>
      </c>
      <c r="K216" s="2">
        <v>0.72112676056338032</v>
      </c>
      <c r="L216" s="3">
        <v>256</v>
      </c>
      <c r="M216" s="3">
        <v>355</v>
      </c>
      <c r="N216" s="3">
        <v>12</v>
      </c>
      <c r="O216" s="9">
        <v>2017</v>
      </c>
      <c r="P216" s="3" t="s">
        <v>78</v>
      </c>
      <c r="Q216" s="3"/>
      <c r="R216" s="3"/>
      <c r="S216" s="3" t="str">
        <f>Data[[#This Row],[Department]]</f>
        <v>American Sign Language</v>
      </c>
    </row>
    <row r="217" spans="1:19" x14ac:dyDescent="0.2">
      <c r="A217" t="s">
        <v>5</v>
      </c>
      <c r="B217" t="s">
        <v>16</v>
      </c>
      <c r="C217" t="s">
        <v>10</v>
      </c>
      <c r="D217" s="1">
        <v>0.60000000000000009</v>
      </c>
      <c r="E217" s="2">
        <v>0</v>
      </c>
      <c r="F217" s="1">
        <v>0</v>
      </c>
      <c r="G217" s="1">
        <v>0.60000000000000009</v>
      </c>
      <c r="H217" s="1">
        <v>8</v>
      </c>
      <c r="I217" s="1">
        <v>240</v>
      </c>
      <c r="J217" s="1">
        <v>399.99999999999994</v>
      </c>
      <c r="K217" s="2">
        <v>0.66666666666666663</v>
      </c>
      <c r="L217" s="3">
        <v>80</v>
      </c>
      <c r="M217" s="3">
        <v>120</v>
      </c>
      <c r="N217" s="3">
        <v>3</v>
      </c>
      <c r="O217" s="9">
        <v>2017</v>
      </c>
      <c r="P217" s="3" t="s">
        <v>78</v>
      </c>
      <c r="Q217" s="3"/>
      <c r="R217" s="3"/>
      <c r="S217" s="3" t="str">
        <f>Data[[#This Row],[Department]]</f>
        <v>Anthropology</v>
      </c>
    </row>
    <row r="218" spans="1:19" x14ac:dyDescent="0.2">
      <c r="A218" t="s">
        <v>5</v>
      </c>
      <c r="B218" t="s">
        <v>17</v>
      </c>
      <c r="C218" t="s">
        <v>10</v>
      </c>
      <c r="D218" s="1">
        <v>5.2662000000000013</v>
      </c>
      <c r="E218" s="2">
        <v>0.25316167255326416</v>
      </c>
      <c r="F218" s="1">
        <v>1.3331999999999999</v>
      </c>
      <c r="G218" s="1">
        <v>3.9329999999999998</v>
      </c>
      <c r="H218" s="1">
        <v>75.091300799999999</v>
      </c>
      <c r="I218" s="1">
        <v>2252.739024</v>
      </c>
      <c r="J218" s="1">
        <v>427.77316167255316</v>
      </c>
      <c r="K218" s="2">
        <v>0.95247524752475243</v>
      </c>
      <c r="L218" s="3">
        <v>481</v>
      </c>
      <c r="M218" s="3">
        <v>505</v>
      </c>
      <c r="N218" s="3">
        <v>17</v>
      </c>
      <c r="O218" s="9">
        <v>2017</v>
      </c>
      <c r="P218" s="3" t="s">
        <v>78</v>
      </c>
      <c r="Q218" s="3"/>
      <c r="R218" s="3"/>
      <c r="S218" s="3" t="str">
        <f>Data[[#This Row],[Department]]</f>
        <v>Arabic</v>
      </c>
    </row>
    <row r="219" spans="1:19" x14ac:dyDescent="0.2">
      <c r="A219" t="s">
        <v>5</v>
      </c>
      <c r="B219" t="s">
        <v>18</v>
      </c>
      <c r="C219" t="s">
        <v>10</v>
      </c>
      <c r="D219" s="1">
        <v>0.33329999999999999</v>
      </c>
      <c r="E219" s="2">
        <v>0</v>
      </c>
      <c r="F219" s="1">
        <v>0</v>
      </c>
      <c r="G219" s="1">
        <v>0.33329999999999999</v>
      </c>
      <c r="H219" s="1">
        <v>4.6666648000000004</v>
      </c>
      <c r="I219" s="1">
        <v>139.999944</v>
      </c>
      <c r="J219" s="1">
        <v>420.04183618361844</v>
      </c>
      <c r="K219" s="2">
        <v>0.93333333333333335</v>
      </c>
      <c r="L219" s="3">
        <v>28</v>
      </c>
      <c r="M219" s="3">
        <v>30</v>
      </c>
      <c r="N219" s="3">
        <v>1</v>
      </c>
      <c r="O219" s="9">
        <v>2017</v>
      </c>
      <c r="P219" s="3" t="s">
        <v>78</v>
      </c>
      <c r="Q219" s="3"/>
      <c r="R219" s="3"/>
      <c r="S219" s="3" t="str">
        <f>Data[[#This Row],[Department]]</f>
        <v>Aramaic</v>
      </c>
    </row>
    <row r="220" spans="1:19" x14ac:dyDescent="0.2">
      <c r="A220" t="s">
        <v>5</v>
      </c>
      <c r="B220" t="s">
        <v>19</v>
      </c>
      <c r="C220" t="s">
        <v>10</v>
      </c>
      <c r="D220" s="1">
        <v>5.1997</v>
      </c>
      <c r="E220" s="2">
        <v>0.16025924572571493</v>
      </c>
      <c r="F220" s="1">
        <v>0.83329999999999993</v>
      </c>
      <c r="G220" s="1">
        <v>4.3664000000000005</v>
      </c>
      <c r="H220" s="1">
        <v>80.077692000000013</v>
      </c>
      <c r="I220" s="1">
        <v>2402.3307600000003</v>
      </c>
      <c r="J220" s="1">
        <v>462.01333923110957</v>
      </c>
      <c r="K220" s="2">
        <v>0.7599517490952955</v>
      </c>
      <c r="L220" s="3">
        <v>630</v>
      </c>
      <c r="M220" s="3">
        <v>829</v>
      </c>
      <c r="N220" s="3">
        <v>21</v>
      </c>
      <c r="O220" s="9">
        <v>2017</v>
      </c>
      <c r="P220" s="3" t="s">
        <v>78</v>
      </c>
      <c r="Q220" s="3"/>
      <c r="R220" s="3"/>
      <c r="S220" s="3" t="str">
        <f>Data[[#This Row],[Department]]</f>
        <v>Art</v>
      </c>
    </row>
    <row r="221" spans="1:19" x14ac:dyDescent="0.2">
      <c r="A221" t="s">
        <v>5</v>
      </c>
      <c r="B221" t="s">
        <v>20</v>
      </c>
      <c r="C221" t="s">
        <v>10</v>
      </c>
      <c r="D221" s="1">
        <v>5.200000000000002</v>
      </c>
      <c r="E221" s="2">
        <v>0.19230769230769224</v>
      </c>
      <c r="F221" s="1">
        <v>1</v>
      </c>
      <c r="G221" s="1">
        <v>4.2000000000000011</v>
      </c>
      <c r="H221" s="1">
        <v>74.597937999999985</v>
      </c>
      <c r="I221" s="1">
        <v>2237.9381399999997</v>
      </c>
      <c r="J221" s="1">
        <v>430.37271923076895</v>
      </c>
      <c r="K221" s="2">
        <v>0.86754176610978517</v>
      </c>
      <c r="L221" s="3">
        <v>727</v>
      </c>
      <c r="M221" s="3">
        <v>838</v>
      </c>
      <c r="N221" s="3">
        <v>27</v>
      </c>
      <c r="O221" s="9">
        <v>2017</v>
      </c>
      <c r="P221" s="3" t="s">
        <v>78</v>
      </c>
      <c r="Q221" s="3"/>
      <c r="R221" s="3"/>
      <c r="S221" s="3" t="str">
        <f>Data[[#This Row],[Department]]</f>
        <v>Communication</v>
      </c>
    </row>
    <row r="222" spans="1:19" x14ac:dyDescent="0.2">
      <c r="A222" t="s">
        <v>5</v>
      </c>
      <c r="B222" t="s">
        <v>21</v>
      </c>
      <c r="C222" t="s">
        <v>10</v>
      </c>
      <c r="D222" s="1">
        <v>17.150100000000009</v>
      </c>
      <c r="E222" s="2">
        <v>0.31291945819557887</v>
      </c>
      <c r="F222" s="1">
        <v>5.3666</v>
      </c>
      <c r="G222" s="1">
        <v>11.783500000000002</v>
      </c>
      <c r="H222" s="1">
        <v>208.21150733299993</v>
      </c>
      <c r="I222" s="1">
        <v>6246.3452199899975</v>
      </c>
      <c r="J222" s="1">
        <v>364.2162564643935</v>
      </c>
      <c r="K222" s="2">
        <v>0.79735280693747146</v>
      </c>
      <c r="L222" s="3">
        <v>1747</v>
      </c>
      <c r="M222" s="3">
        <v>2191</v>
      </c>
      <c r="N222" s="3">
        <v>62</v>
      </c>
      <c r="O222" s="9">
        <v>2017</v>
      </c>
      <c r="P222" s="3" t="s">
        <v>78</v>
      </c>
      <c r="Q222" s="3"/>
      <c r="R222" s="3"/>
      <c r="S222" s="3" t="str">
        <f>Data[[#This Row],[Department]]</f>
        <v>English</v>
      </c>
    </row>
    <row r="223" spans="1:19" x14ac:dyDescent="0.2">
      <c r="A223" t="s">
        <v>5</v>
      </c>
      <c r="B223" t="s">
        <v>22</v>
      </c>
      <c r="C223" t="s">
        <v>10</v>
      </c>
      <c r="D223" s="1">
        <v>22.115999999999993</v>
      </c>
      <c r="E223" s="2">
        <v>0.16126786037258101</v>
      </c>
      <c r="F223" s="1">
        <v>3.5666000000000002</v>
      </c>
      <c r="G223" s="1">
        <v>18.549399999999995</v>
      </c>
      <c r="H223" s="1">
        <v>243.60000000000002</v>
      </c>
      <c r="I223" s="1">
        <v>7308.0000000000009</v>
      </c>
      <c r="J223" s="1">
        <v>330.43950081389056</v>
      </c>
      <c r="K223" s="2">
        <v>0.90717029449423814</v>
      </c>
      <c r="L223" s="3">
        <v>1417</v>
      </c>
      <c r="M223" s="3">
        <v>1562</v>
      </c>
      <c r="N223" s="3">
        <v>63</v>
      </c>
      <c r="O223" s="9">
        <v>2017</v>
      </c>
      <c r="P223" s="3" t="s">
        <v>78</v>
      </c>
      <c r="Q223" s="3"/>
      <c r="R223" s="3"/>
      <c r="S223" s="3" t="str">
        <f>Data[[#This Row],[Department]]</f>
        <v>English As a Second Language</v>
      </c>
    </row>
    <row r="224" spans="1:19" x14ac:dyDescent="0.2">
      <c r="A224" t="s">
        <v>5</v>
      </c>
      <c r="B224" t="s">
        <v>23</v>
      </c>
      <c r="C224" t="s">
        <v>10</v>
      </c>
      <c r="D224" s="1">
        <v>0.66659999999999997</v>
      </c>
      <c r="E224" s="2">
        <v>0</v>
      </c>
      <c r="F224" s="1">
        <v>0</v>
      </c>
      <c r="G224" s="1">
        <v>0.66659999999999997</v>
      </c>
      <c r="H224" s="1">
        <v>3.4999986000000001</v>
      </c>
      <c r="I224" s="1">
        <v>104.99995800000001</v>
      </c>
      <c r="J224" s="1">
        <v>157.51568856885689</v>
      </c>
      <c r="K224" s="2">
        <v>0.35</v>
      </c>
      <c r="L224" s="3">
        <v>21</v>
      </c>
      <c r="M224" s="3">
        <v>60</v>
      </c>
      <c r="N224" s="3">
        <v>2</v>
      </c>
      <c r="O224" s="9">
        <v>2017</v>
      </c>
      <c r="P224" s="3" t="s">
        <v>78</v>
      </c>
      <c r="Q224" s="3"/>
      <c r="R224" s="3"/>
      <c r="S224" s="3" t="str">
        <f>Data[[#This Row],[Department]]</f>
        <v>French</v>
      </c>
    </row>
    <row r="225" spans="1:19" x14ac:dyDescent="0.2">
      <c r="A225" t="s">
        <v>5</v>
      </c>
      <c r="B225" t="s">
        <v>24</v>
      </c>
      <c r="C225" t="s">
        <v>10</v>
      </c>
      <c r="D225" s="1">
        <v>5.0000000000000018</v>
      </c>
      <c r="E225" s="2">
        <v>0.31999999999999984</v>
      </c>
      <c r="F225" s="1">
        <v>1.5999999999999999</v>
      </c>
      <c r="G225" s="1">
        <v>3.4000000000000004</v>
      </c>
      <c r="H225" s="1">
        <v>82.36851999999999</v>
      </c>
      <c r="I225" s="1">
        <v>2471.0555999999997</v>
      </c>
      <c r="J225" s="1">
        <v>494.21111999999971</v>
      </c>
      <c r="K225" s="2">
        <v>0.68355481727574752</v>
      </c>
      <c r="L225" s="3">
        <v>823</v>
      </c>
      <c r="M225" s="3">
        <v>1204</v>
      </c>
      <c r="N225" s="3">
        <v>25</v>
      </c>
      <c r="O225" s="9">
        <v>2017</v>
      </c>
      <c r="P225" s="3" t="s">
        <v>78</v>
      </c>
      <c r="Q225" s="3"/>
      <c r="R225" s="3"/>
      <c r="S225" s="3" t="str">
        <f>Data[[#This Row],[Department]]</f>
        <v>History</v>
      </c>
    </row>
    <row r="226" spans="1:19" x14ac:dyDescent="0.2">
      <c r="A226" t="s">
        <v>5</v>
      </c>
      <c r="B226" t="s">
        <v>25</v>
      </c>
      <c r="C226" t="s">
        <v>10</v>
      </c>
      <c r="D226" s="1">
        <v>1.5999999999999999</v>
      </c>
      <c r="E226" s="2">
        <v>0.12500000000000003</v>
      </c>
      <c r="F226" s="1">
        <v>0.2</v>
      </c>
      <c r="G226" s="1">
        <v>1.4</v>
      </c>
      <c r="H226" s="1">
        <v>21.102855999999999</v>
      </c>
      <c r="I226" s="1">
        <v>633.08568000000002</v>
      </c>
      <c r="J226" s="1">
        <v>395.67854999999997</v>
      </c>
      <c r="K226" s="2">
        <v>0.56910569105691056</v>
      </c>
      <c r="L226" s="3">
        <v>210</v>
      </c>
      <c r="M226" s="3">
        <v>369</v>
      </c>
      <c r="N226" s="3">
        <v>9</v>
      </c>
      <c r="O226" s="9">
        <v>2017</v>
      </c>
      <c r="P226" s="3" t="s">
        <v>78</v>
      </c>
      <c r="Q226" s="3"/>
      <c r="R226" s="3"/>
      <c r="S226" s="3" t="str">
        <f>Data[[#This Row],[Department]]</f>
        <v>Humanities</v>
      </c>
    </row>
    <row r="227" spans="1:19" x14ac:dyDescent="0.2">
      <c r="A227" t="s">
        <v>5</v>
      </c>
      <c r="B227" t="s">
        <v>26</v>
      </c>
      <c r="C227" t="s">
        <v>10</v>
      </c>
      <c r="D227" s="1">
        <v>5.0098000000000011</v>
      </c>
      <c r="E227" s="2">
        <v>0.28446245359096167</v>
      </c>
      <c r="F227" s="1">
        <v>1.4251</v>
      </c>
      <c r="G227" s="1">
        <v>3.5847000000000007</v>
      </c>
      <c r="H227" s="1">
        <v>60.461876398400001</v>
      </c>
      <c r="I227" s="1">
        <v>1813.856291952</v>
      </c>
      <c r="J227" s="1">
        <v>367.56429682094506</v>
      </c>
      <c r="K227" s="2">
        <v>0.55885167464114838</v>
      </c>
      <c r="L227" s="3">
        <v>584</v>
      </c>
      <c r="M227" s="3">
        <v>1045</v>
      </c>
      <c r="N227" s="3">
        <v>25</v>
      </c>
      <c r="O227" s="9">
        <v>2017</v>
      </c>
      <c r="P227" s="3" t="s">
        <v>78</v>
      </c>
      <c r="Q227" s="3"/>
      <c r="R227" s="3"/>
      <c r="S227" s="3" t="str">
        <f>Data[[#This Row],[Department]]</f>
        <v>Music</v>
      </c>
    </row>
    <row r="228" spans="1:19" x14ac:dyDescent="0.2">
      <c r="A228" t="s">
        <v>5</v>
      </c>
      <c r="B228" t="s">
        <v>27</v>
      </c>
      <c r="C228" t="s">
        <v>10</v>
      </c>
      <c r="D228" s="1">
        <v>0.53339999999999999</v>
      </c>
      <c r="E228" s="2">
        <v>0</v>
      </c>
      <c r="F228" s="1">
        <v>0</v>
      </c>
      <c r="G228" s="1">
        <v>0.53339999999999999</v>
      </c>
      <c r="H228" s="1">
        <v>5.0666653999999998</v>
      </c>
      <c r="I228" s="1">
        <v>151.99996199999998</v>
      </c>
      <c r="J228" s="1">
        <v>284.96430821147356</v>
      </c>
      <c r="K228" s="2">
        <v>0.54285714285714282</v>
      </c>
      <c r="L228" s="3">
        <v>38</v>
      </c>
      <c r="M228" s="3">
        <v>70</v>
      </c>
      <c r="N228" s="3">
        <v>2</v>
      </c>
      <c r="O228" s="9">
        <v>2017</v>
      </c>
      <c r="P228" s="3" t="s">
        <v>78</v>
      </c>
      <c r="Q228" s="3"/>
      <c r="R228" s="3"/>
      <c r="S228" s="3" t="str">
        <f>Data[[#This Row],[Department]]</f>
        <v>Native American Languages</v>
      </c>
    </row>
    <row r="229" spans="1:19" x14ac:dyDescent="0.2">
      <c r="A229" t="s">
        <v>5</v>
      </c>
      <c r="B229" t="s">
        <v>28</v>
      </c>
      <c r="C229" t="s">
        <v>10</v>
      </c>
      <c r="D229" s="1">
        <v>1.7999999999999998</v>
      </c>
      <c r="E229" s="2">
        <v>0.44444444444444453</v>
      </c>
      <c r="F229" s="1">
        <v>0.8</v>
      </c>
      <c r="G229" s="1">
        <v>1</v>
      </c>
      <c r="H229" s="1">
        <v>28.599999999999998</v>
      </c>
      <c r="I229" s="1">
        <v>857.99999999999989</v>
      </c>
      <c r="J229" s="1">
        <v>476.66666666666669</v>
      </c>
      <c r="K229" s="2">
        <v>0.61111111111111116</v>
      </c>
      <c r="L229" s="3">
        <v>286</v>
      </c>
      <c r="M229" s="3">
        <v>468</v>
      </c>
      <c r="N229" s="3">
        <v>11</v>
      </c>
      <c r="O229" s="9">
        <v>2017</v>
      </c>
      <c r="P229" s="3" t="s">
        <v>78</v>
      </c>
      <c r="Q229" s="3"/>
      <c r="R229" s="3"/>
      <c r="S229" s="3" t="str">
        <f>Data[[#This Row],[Department]]</f>
        <v>Philosophy</v>
      </c>
    </row>
    <row r="230" spans="1:19" x14ac:dyDescent="0.2">
      <c r="A230" t="s">
        <v>5</v>
      </c>
      <c r="B230" t="s">
        <v>29</v>
      </c>
      <c r="C230" t="s">
        <v>10</v>
      </c>
      <c r="D230" s="1">
        <v>1.4</v>
      </c>
      <c r="E230" s="2">
        <v>0</v>
      </c>
      <c r="F230" s="1">
        <v>0</v>
      </c>
      <c r="G230" s="1">
        <v>1.4</v>
      </c>
      <c r="H230" s="1">
        <v>21.397099999999998</v>
      </c>
      <c r="I230" s="1">
        <v>641.9129999999999</v>
      </c>
      <c r="J230" s="1">
        <v>458.50928571428568</v>
      </c>
      <c r="K230" s="2">
        <v>0.64564564564564564</v>
      </c>
      <c r="L230" s="3">
        <v>215</v>
      </c>
      <c r="M230" s="3">
        <v>333</v>
      </c>
      <c r="N230" s="3">
        <v>7</v>
      </c>
      <c r="O230" s="9">
        <v>2017</v>
      </c>
      <c r="P230" s="3" t="s">
        <v>78</v>
      </c>
      <c r="Q230" s="3"/>
      <c r="R230" s="3"/>
      <c r="S230" s="3" t="str">
        <f>Data[[#This Row],[Department]]</f>
        <v>Political Science</v>
      </c>
    </row>
    <row r="231" spans="1:19" x14ac:dyDescent="0.2">
      <c r="A231" t="s">
        <v>5</v>
      </c>
      <c r="B231" t="s">
        <v>30</v>
      </c>
      <c r="C231" t="s">
        <v>10</v>
      </c>
      <c r="D231" s="1">
        <v>4.5083000000000011</v>
      </c>
      <c r="E231" s="2">
        <v>0.22181310028170259</v>
      </c>
      <c r="F231" s="1">
        <v>1</v>
      </c>
      <c r="G231" s="1">
        <v>3.5083000000000006</v>
      </c>
      <c r="H231" s="1">
        <v>76.349679999999992</v>
      </c>
      <c r="I231" s="1">
        <v>2290.4903999999997</v>
      </c>
      <c r="J231" s="1">
        <v>508.06077678947696</v>
      </c>
      <c r="K231" s="2">
        <v>0.73673469387755097</v>
      </c>
      <c r="L231" s="3">
        <v>722</v>
      </c>
      <c r="M231" s="3">
        <v>980</v>
      </c>
      <c r="N231" s="3">
        <v>22</v>
      </c>
      <c r="O231" s="9">
        <v>2017</v>
      </c>
      <c r="P231" s="3" t="s">
        <v>78</v>
      </c>
      <c r="Q231" s="3"/>
      <c r="R231" s="3"/>
      <c r="S231" s="3" t="str">
        <f>Data[[#This Row],[Department]]</f>
        <v>Psychology</v>
      </c>
    </row>
    <row r="232" spans="1:19" x14ac:dyDescent="0.2">
      <c r="A232" t="s">
        <v>5</v>
      </c>
      <c r="B232" t="s">
        <v>31</v>
      </c>
      <c r="C232" t="s">
        <v>10</v>
      </c>
      <c r="D232" s="1">
        <v>0.4</v>
      </c>
      <c r="E232" s="2">
        <v>0</v>
      </c>
      <c r="F232" s="1">
        <v>0</v>
      </c>
      <c r="G232" s="1">
        <v>0.4</v>
      </c>
      <c r="H232" s="1">
        <v>8.4</v>
      </c>
      <c r="I232" s="1">
        <v>252</v>
      </c>
      <c r="J232" s="1">
        <v>630</v>
      </c>
      <c r="K232" s="2">
        <v>0.62222222222222223</v>
      </c>
      <c r="L232" s="3">
        <v>84</v>
      </c>
      <c r="M232" s="3">
        <v>135</v>
      </c>
      <c r="N232" s="3">
        <v>3</v>
      </c>
      <c r="O232" s="9">
        <v>2017</v>
      </c>
      <c r="P232" s="3" t="s">
        <v>78</v>
      </c>
      <c r="Q232" s="3"/>
      <c r="R232" s="3"/>
      <c r="S232" s="3" t="str">
        <f>Data[[#This Row],[Department]]</f>
        <v>Religious Studies</v>
      </c>
    </row>
    <row r="233" spans="1:19" x14ac:dyDescent="0.2">
      <c r="A233" t="s">
        <v>5</v>
      </c>
      <c r="B233" t="s">
        <v>32</v>
      </c>
      <c r="C233" t="s">
        <v>10</v>
      </c>
      <c r="D233" s="1">
        <v>0.4</v>
      </c>
      <c r="E233" s="2">
        <v>0</v>
      </c>
      <c r="F233" s="1">
        <v>0</v>
      </c>
      <c r="G233" s="1">
        <v>0.4</v>
      </c>
      <c r="H233" s="1">
        <v>10.4</v>
      </c>
      <c r="I233" s="1">
        <v>312</v>
      </c>
      <c r="J233" s="1">
        <v>780</v>
      </c>
      <c r="K233" s="2">
        <v>1.04</v>
      </c>
      <c r="L233" s="3">
        <v>104</v>
      </c>
      <c r="M233" s="3">
        <v>100</v>
      </c>
      <c r="N233" s="3">
        <v>2</v>
      </c>
      <c r="O233" s="9">
        <v>2017</v>
      </c>
      <c r="P233" s="3" t="s">
        <v>78</v>
      </c>
      <c r="Q233" s="3"/>
      <c r="R233" s="3"/>
      <c r="S233" s="3" t="str">
        <f>Data[[#This Row],[Department]]</f>
        <v>Social Work</v>
      </c>
    </row>
    <row r="234" spans="1:19" x14ac:dyDescent="0.2">
      <c r="A234" t="s">
        <v>5</v>
      </c>
      <c r="B234" t="s">
        <v>33</v>
      </c>
      <c r="C234" t="s">
        <v>10</v>
      </c>
      <c r="D234" s="1">
        <v>2.4</v>
      </c>
      <c r="E234" s="2">
        <v>0.41666666666666669</v>
      </c>
      <c r="F234" s="1">
        <v>1</v>
      </c>
      <c r="G234" s="1">
        <v>1.4</v>
      </c>
      <c r="H234" s="1">
        <v>35.625124</v>
      </c>
      <c r="I234" s="1">
        <v>1068.7537199999999</v>
      </c>
      <c r="J234" s="1">
        <v>445.31405000000001</v>
      </c>
      <c r="K234" s="2">
        <v>0.63571428571428568</v>
      </c>
      <c r="L234" s="3">
        <v>356</v>
      </c>
      <c r="M234" s="3">
        <v>560</v>
      </c>
      <c r="N234" s="3">
        <v>12</v>
      </c>
      <c r="O234" s="9">
        <v>2017</v>
      </c>
      <c r="P234" s="3" t="s">
        <v>78</v>
      </c>
      <c r="Q234" s="3"/>
      <c r="R234" s="3"/>
      <c r="S234" s="3" t="str">
        <f>Data[[#This Row],[Department]]</f>
        <v>Sociology</v>
      </c>
    </row>
    <row r="235" spans="1:19" x14ac:dyDescent="0.2">
      <c r="A235" t="s">
        <v>5</v>
      </c>
      <c r="B235" t="s">
        <v>34</v>
      </c>
      <c r="C235" t="s">
        <v>10</v>
      </c>
      <c r="D235" s="1">
        <v>4.1996000000000002</v>
      </c>
      <c r="E235" s="2">
        <v>0.39682350700066665</v>
      </c>
      <c r="F235" s="1">
        <v>1.6664999999999999</v>
      </c>
      <c r="G235" s="1">
        <v>2.5331000000000001</v>
      </c>
      <c r="H235" s="1">
        <v>40.879984</v>
      </c>
      <c r="I235" s="1">
        <v>1226.3995199999999</v>
      </c>
      <c r="J235" s="1">
        <v>292.02769787598817</v>
      </c>
      <c r="K235" s="2">
        <v>0.66133333333333333</v>
      </c>
      <c r="L235" s="3">
        <v>248</v>
      </c>
      <c r="M235" s="3">
        <v>375</v>
      </c>
      <c r="N235" s="3">
        <v>13</v>
      </c>
      <c r="O235" s="9">
        <v>2017</v>
      </c>
      <c r="P235" s="3" t="s">
        <v>78</v>
      </c>
      <c r="Q235" s="3"/>
      <c r="R235" s="3"/>
      <c r="S235" s="3" t="str">
        <f>Data[[#This Row],[Department]]</f>
        <v>Spanish</v>
      </c>
    </row>
    <row r="236" spans="1:19" x14ac:dyDescent="0.2">
      <c r="A236" t="s">
        <v>5</v>
      </c>
      <c r="B236" t="s">
        <v>35</v>
      </c>
      <c r="C236" t="s">
        <v>10</v>
      </c>
      <c r="D236" s="1">
        <v>0.2</v>
      </c>
      <c r="E236" s="2">
        <v>0</v>
      </c>
      <c r="F236" s="1">
        <v>0</v>
      </c>
      <c r="G236" s="1">
        <v>0.2</v>
      </c>
      <c r="H236" s="1">
        <v>1.7</v>
      </c>
      <c r="I236" s="1">
        <v>51</v>
      </c>
      <c r="J236" s="1">
        <v>255</v>
      </c>
      <c r="K236" s="2">
        <v>0.38636363636363635</v>
      </c>
      <c r="L236" s="3">
        <v>17</v>
      </c>
      <c r="M236" s="3">
        <v>44</v>
      </c>
      <c r="N236" s="3">
        <v>1</v>
      </c>
      <c r="O236" s="9">
        <v>2017</v>
      </c>
      <c r="P236" s="3" t="s">
        <v>78</v>
      </c>
      <c r="Q236" s="3"/>
      <c r="R236" s="3"/>
      <c r="S236" s="3" t="str">
        <f>Data[[#This Row],[Department]]</f>
        <v>Theater Arts</v>
      </c>
    </row>
    <row r="237" spans="1:19" x14ac:dyDescent="0.2">
      <c r="A237" t="s">
        <v>36</v>
      </c>
      <c r="B237" t="s">
        <v>37</v>
      </c>
      <c r="C237" t="s">
        <v>10</v>
      </c>
      <c r="D237" s="1">
        <v>7.6338999999999988</v>
      </c>
      <c r="E237" s="2">
        <v>0.52400476820498054</v>
      </c>
      <c r="F237" s="1">
        <v>4.0002000000000004</v>
      </c>
      <c r="G237" s="1">
        <v>3.6336999999999993</v>
      </c>
      <c r="H237" s="1">
        <v>92.125670597300001</v>
      </c>
      <c r="I237" s="1">
        <v>2763.7701179189999</v>
      </c>
      <c r="J237" s="1">
        <v>362.03907804909687</v>
      </c>
      <c r="K237" s="2">
        <v>0.51966122202056864</v>
      </c>
      <c r="L237" s="3">
        <v>859</v>
      </c>
      <c r="M237" s="3">
        <v>1653</v>
      </c>
      <c r="N237" s="3">
        <v>36</v>
      </c>
      <c r="O237" s="9">
        <v>2017</v>
      </c>
      <c r="P237" s="3" t="s">
        <v>78</v>
      </c>
      <c r="Q237" s="3"/>
      <c r="R237" s="3"/>
      <c r="S237" s="3" t="str">
        <f>Data[[#This Row],[Department]]</f>
        <v>Exercise Science</v>
      </c>
    </row>
    <row r="238" spans="1:19" x14ac:dyDescent="0.2">
      <c r="A238" t="s">
        <v>36</v>
      </c>
      <c r="B238" t="s">
        <v>38</v>
      </c>
      <c r="C238" t="s">
        <v>10</v>
      </c>
      <c r="D238" s="1">
        <v>3.9500000000000011</v>
      </c>
      <c r="E238" s="2">
        <v>0.40303797468354419</v>
      </c>
      <c r="F238" s="1">
        <v>1.5919999999999999</v>
      </c>
      <c r="G238" s="1">
        <v>2.3579999999999997</v>
      </c>
      <c r="H238" s="1">
        <v>85.969490999999977</v>
      </c>
      <c r="I238" s="1">
        <v>2579.0847299999991</v>
      </c>
      <c r="J238" s="1">
        <v>652.93284303797429</v>
      </c>
      <c r="K238" s="2">
        <v>0.79135338345864659</v>
      </c>
      <c r="L238" s="3">
        <v>842</v>
      </c>
      <c r="M238" s="3">
        <v>1064</v>
      </c>
      <c r="N238" s="3">
        <v>20</v>
      </c>
      <c r="O238" s="9">
        <v>2017</v>
      </c>
      <c r="P238" s="3" t="s">
        <v>78</v>
      </c>
      <c r="Q238" s="3"/>
      <c r="R238" s="3"/>
      <c r="S238" s="3" t="str">
        <f>Data[[#This Row],[Department]]</f>
        <v>Health Education</v>
      </c>
    </row>
    <row r="239" spans="1:19" x14ac:dyDescent="0.2">
      <c r="A239" t="s">
        <v>40</v>
      </c>
      <c r="B239" t="s">
        <v>135</v>
      </c>
      <c r="C239" t="s">
        <v>10</v>
      </c>
      <c r="D239" s="1">
        <v>3.3000000000000007</v>
      </c>
      <c r="E239" s="2">
        <v>0.74242424242424232</v>
      </c>
      <c r="F239" s="1">
        <v>2.4500000000000002</v>
      </c>
      <c r="G239" s="1">
        <v>0.85000000000000009</v>
      </c>
      <c r="H239" s="1">
        <v>50.949999999999996</v>
      </c>
      <c r="I239" s="1">
        <v>1528.4999999999998</v>
      </c>
      <c r="J239" s="1">
        <v>463.18181818181802</v>
      </c>
      <c r="K239" s="2">
        <v>0.75222551928783388</v>
      </c>
      <c r="L239" s="3">
        <v>507</v>
      </c>
      <c r="M239" s="3">
        <v>674</v>
      </c>
      <c r="N239" s="3">
        <v>15</v>
      </c>
      <c r="O239" s="9">
        <v>2017</v>
      </c>
      <c r="P239" s="3" t="s">
        <v>78</v>
      </c>
      <c r="Q239" s="3"/>
      <c r="R239" s="3"/>
      <c r="S239" s="3" t="str">
        <f>Data[[#This Row],[Department]]</f>
        <v>Business (excludes Accounting)</v>
      </c>
    </row>
    <row r="240" spans="1:19" x14ac:dyDescent="0.2">
      <c r="A240" t="s">
        <v>40</v>
      </c>
      <c r="B240" t="s">
        <v>132</v>
      </c>
      <c r="C240" t="s">
        <v>10</v>
      </c>
      <c r="D240" s="1">
        <v>2.7336000000000005</v>
      </c>
      <c r="E240" s="2">
        <v>0.36585455077553403</v>
      </c>
      <c r="F240" s="1">
        <v>1.0001</v>
      </c>
      <c r="G240" s="1">
        <v>1.7334999999999998</v>
      </c>
      <c r="H240" s="1">
        <v>50.370463300000004</v>
      </c>
      <c r="I240" s="1">
        <v>1511.1138990000002</v>
      </c>
      <c r="J240" s="1">
        <v>552.79261742756796</v>
      </c>
      <c r="K240" s="2">
        <v>0.70178571428571423</v>
      </c>
      <c r="L240" s="3">
        <v>393</v>
      </c>
      <c r="M240" s="3">
        <v>560</v>
      </c>
      <c r="N240" s="3">
        <v>11</v>
      </c>
      <c r="O240" s="9">
        <v>2017</v>
      </c>
      <c r="P240" s="3" t="s">
        <v>78</v>
      </c>
      <c r="Q240" s="3"/>
      <c r="R240" s="3"/>
      <c r="S240" s="3" t="str">
        <f>Data[[#This Row],[Department]]</f>
        <v>Accounting</v>
      </c>
    </row>
    <row r="241" spans="1:19" x14ac:dyDescent="0.2">
      <c r="A241" t="s">
        <v>40</v>
      </c>
      <c r="B241" t="s">
        <v>41</v>
      </c>
      <c r="C241" t="s">
        <v>10</v>
      </c>
      <c r="D241" s="1">
        <v>6.4193000000000007</v>
      </c>
      <c r="E241" s="2">
        <v>0.34011496580624051</v>
      </c>
      <c r="F241" s="1">
        <v>2.1833</v>
      </c>
      <c r="G241" s="1">
        <v>4.2359999999999998</v>
      </c>
      <c r="H241" s="1">
        <v>68.507843300000005</v>
      </c>
      <c r="I241" s="1">
        <v>2055.2352989999999</v>
      </c>
      <c r="J241" s="1">
        <v>320.16501783683577</v>
      </c>
      <c r="K241" s="2">
        <v>0.58390410958904104</v>
      </c>
      <c r="L241" s="3">
        <v>341</v>
      </c>
      <c r="M241" s="3">
        <v>584</v>
      </c>
      <c r="N241" s="3">
        <v>19</v>
      </c>
      <c r="O241" s="9">
        <v>2017</v>
      </c>
      <c r="P241" s="3" t="s">
        <v>78</v>
      </c>
      <c r="Q241" s="3"/>
      <c r="R241" s="3"/>
      <c r="S241" s="3" t="str">
        <f>Data[[#This Row],[Department]]</f>
        <v>Automotive</v>
      </c>
    </row>
    <row r="242" spans="1:19" x14ac:dyDescent="0.2">
      <c r="A242" t="s">
        <v>40</v>
      </c>
      <c r="B242" t="s">
        <v>42</v>
      </c>
      <c r="C242" t="s">
        <v>10</v>
      </c>
      <c r="D242" s="1">
        <v>1.9765999999999997</v>
      </c>
      <c r="E242" s="2">
        <v>0.32707679854295252</v>
      </c>
      <c r="F242" s="1">
        <v>0.64649999999999985</v>
      </c>
      <c r="G242" s="1">
        <v>1.3300999999999998</v>
      </c>
      <c r="H242" s="1">
        <v>32.933332247499997</v>
      </c>
      <c r="I242" s="1">
        <v>987.99996742499991</v>
      </c>
      <c r="J242" s="1">
        <v>511.12259049405071</v>
      </c>
      <c r="K242" s="2">
        <v>0.47499999999999998</v>
      </c>
      <c r="L242" s="3">
        <v>437</v>
      </c>
      <c r="M242" s="3">
        <v>920</v>
      </c>
      <c r="N242" s="3">
        <v>22</v>
      </c>
      <c r="O242" s="9">
        <v>2017</v>
      </c>
      <c r="P242" s="3" t="s">
        <v>78</v>
      </c>
      <c r="Q242" s="3"/>
      <c r="R242" s="3"/>
      <c r="S242" s="3" t="str">
        <f>Data[[#This Row],[Department]]</f>
        <v>Business Office Technology</v>
      </c>
    </row>
    <row r="243" spans="1:19" x14ac:dyDescent="0.2">
      <c r="A243" t="s">
        <v>40</v>
      </c>
      <c r="B243" t="s">
        <v>43</v>
      </c>
      <c r="C243" t="s">
        <v>10</v>
      </c>
      <c r="D243" s="1">
        <v>0.99990000000000001</v>
      </c>
      <c r="E243" s="2">
        <v>0.79997999799980002</v>
      </c>
      <c r="F243" s="1">
        <v>0.79990000000000006</v>
      </c>
      <c r="G243" s="1">
        <v>0.2</v>
      </c>
      <c r="H243" s="1">
        <v>10.199999999999999</v>
      </c>
      <c r="I243" s="1">
        <v>306</v>
      </c>
      <c r="J243" s="1">
        <v>306.03060306030602</v>
      </c>
      <c r="K243" s="2">
        <v>0.55769230769230771</v>
      </c>
      <c r="L243" s="3">
        <v>58</v>
      </c>
      <c r="M243" s="3">
        <v>104</v>
      </c>
      <c r="N243" s="3">
        <v>4</v>
      </c>
      <c r="O243" s="9">
        <v>2017</v>
      </c>
      <c r="P243" s="3" t="s">
        <v>78</v>
      </c>
      <c r="Q243" s="3"/>
      <c r="R243" s="3"/>
      <c r="S243" s="3" t="str">
        <f>Data[[#This Row],[Department]]</f>
        <v>CADD Technology</v>
      </c>
    </row>
    <row r="244" spans="1:19" x14ac:dyDescent="0.2">
      <c r="A244" t="s">
        <v>40</v>
      </c>
      <c r="B244" t="s">
        <v>45</v>
      </c>
      <c r="C244" t="s">
        <v>10</v>
      </c>
      <c r="D244" s="1">
        <v>5.0238000000000014</v>
      </c>
      <c r="E244" s="2">
        <v>0.15924200804172137</v>
      </c>
      <c r="F244" s="1">
        <v>0.8</v>
      </c>
      <c r="G244" s="1">
        <v>4.2238000000000007</v>
      </c>
      <c r="H244" s="1">
        <v>73.582460741599988</v>
      </c>
      <c r="I244" s="1">
        <v>2207.4738222479996</v>
      </c>
      <c r="J244" s="1">
        <v>439.40320519288173</v>
      </c>
      <c r="K244" s="2">
        <v>0.77031093279839513</v>
      </c>
      <c r="L244" s="3">
        <v>768</v>
      </c>
      <c r="M244" s="3">
        <v>997</v>
      </c>
      <c r="N244" s="3">
        <v>26</v>
      </c>
      <c r="O244" s="9">
        <v>2017</v>
      </c>
      <c r="P244" s="3" t="s">
        <v>78</v>
      </c>
      <c r="Q244" s="3"/>
      <c r="R244" s="3"/>
      <c r="S244" s="3" t="str">
        <f>Data[[#This Row],[Department]]</f>
        <v>Child Development</v>
      </c>
    </row>
    <row r="245" spans="1:19" x14ac:dyDescent="0.2">
      <c r="A245" t="s">
        <v>40</v>
      </c>
      <c r="B245" t="s">
        <v>46</v>
      </c>
      <c r="C245" t="s">
        <v>10</v>
      </c>
      <c r="D245" s="1">
        <v>6.8046999999999986</v>
      </c>
      <c r="E245" s="2">
        <v>0.33720810616191754</v>
      </c>
      <c r="F245" s="1">
        <v>2.2946</v>
      </c>
      <c r="G245" s="1">
        <v>4.5101000000000004</v>
      </c>
      <c r="H245" s="1">
        <v>98.999991151399996</v>
      </c>
      <c r="I245" s="1">
        <v>2969.9997345419997</v>
      </c>
      <c r="J245" s="1">
        <v>436.46299389275066</v>
      </c>
      <c r="K245" s="2">
        <v>0.61674008810572689</v>
      </c>
      <c r="L245" s="3">
        <v>560</v>
      </c>
      <c r="M245" s="3">
        <v>908</v>
      </c>
      <c r="N245" s="3">
        <v>22</v>
      </c>
      <c r="O245" s="9">
        <v>2017</v>
      </c>
      <c r="P245" s="3" t="s">
        <v>78</v>
      </c>
      <c r="Q245" s="3"/>
      <c r="R245" s="3"/>
      <c r="S245" s="3" t="str">
        <f>Data[[#This Row],[Department]]</f>
        <v>Computer &amp; Information Science</v>
      </c>
    </row>
    <row r="246" spans="1:19" x14ac:dyDescent="0.2">
      <c r="A246" t="s">
        <v>40</v>
      </c>
      <c r="B246" t="s">
        <v>47</v>
      </c>
      <c r="C246" t="s">
        <v>10</v>
      </c>
      <c r="D246" s="1">
        <v>1.75</v>
      </c>
      <c r="E246" s="2">
        <v>0</v>
      </c>
      <c r="F246" s="1">
        <v>0</v>
      </c>
      <c r="G246" s="1">
        <v>1.75</v>
      </c>
      <c r="H246" s="1">
        <v>35.199999999999996</v>
      </c>
      <c r="I246" s="1">
        <v>1055.9999999999998</v>
      </c>
      <c r="J246" s="1">
        <v>603.42857142857133</v>
      </c>
      <c r="K246" s="2">
        <v>0.84146341463414631</v>
      </c>
      <c r="L246" s="3">
        <v>207</v>
      </c>
      <c r="M246" s="3">
        <v>246</v>
      </c>
      <c r="N246" s="3">
        <v>6</v>
      </c>
      <c r="O246" s="9">
        <v>2017</v>
      </c>
      <c r="P246" s="3" t="s">
        <v>78</v>
      </c>
      <c r="Q246" s="3"/>
      <c r="R246" s="3"/>
      <c r="S246" s="3" t="str">
        <f>Data[[#This Row],[Department]]</f>
        <v>Computer Science</v>
      </c>
    </row>
    <row r="247" spans="1:19" x14ac:dyDescent="0.2">
      <c r="A247" t="s">
        <v>40</v>
      </c>
      <c r="B247" t="s">
        <v>48</v>
      </c>
      <c r="C247" t="s">
        <v>10</v>
      </c>
      <c r="D247" s="1">
        <v>1.6</v>
      </c>
      <c r="E247" s="2">
        <v>0.25</v>
      </c>
      <c r="F247" s="1">
        <v>0.4</v>
      </c>
      <c r="G247" s="1">
        <v>1.2000000000000002</v>
      </c>
      <c r="H247" s="1">
        <v>39.123428567800005</v>
      </c>
      <c r="I247" s="1">
        <v>1173.7028570340001</v>
      </c>
      <c r="J247" s="1">
        <v>733.56428564625014</v>
      </c>
      <c r="K247" s="2">
        <v>0.81020408163265301</v>
      </c>
      <c r="L247" s="3">
        <v>397</v>
      </c>
      <c r="M247" s="3">
        <v>490</v>
      </c>
      <c r="N247" s="3">
        <v>9</v>
      </c>
      <c r="O247" s="9">
        <v>2017</v>
      </c>
      <c r="P247" s="3" t="s">
        <v>78</v>
      </c>
      <c r="Q247" s="3"/>
      <c r="R247" s="3"/>
      <c r="S247" s="3" t="str">
        <f>Data[[#This Row],[Department]]</f>
        <v>Economics</v>
      </c>
    </row>
    <row r="248" spans="1:19" x14ac:dyDescent="0.2">
      <c r="A248" t="s">
        <v>40</v>
      </c>
      <c r="B248" t="s">
        <v>50</v>
      </c>
      <c r="C248" t="s">
        <v>10</v>
      </c>
      <c r="D248" s="1">
        <v>0.7</v>
      </c>
      <c r="E248" s="2">
        <v>1</v>
      </c>
      <c r="F248" s="1">
        <v>0.7</v>
      </c>
      <c r="G248" s="1">
        <v>0</v>
      </c>
      <c r="H248" s="1">
        <v>10.4</v>
      </c>
      <c r="I248" s="1">
        <v>312</v>
      </c>
      <c r="J248" s="1">
        <v>445.71428571428578</v>
      </c>
      <c r="K248" s="2">
        <v>0.9285714285714286</v>
      </c>
      <c r="L248" s="3">
        <v>52</v>
      </c>
      <c r="M248" s="3">
        <v>56</v>
      </c>
      <c r="N248" s="3">
        <v>2</v>
      </c>
      <c r="O248" s="9">
        <v>2017</v>
      </c>
      <c r="P248" s="3" t="s">
        <v>78</v>
      </c>
      <c r="Q248" s="3"/>
      <c r="R248" s="3"/>
      <c r="S248" s="3" t="str">
        <f>Data[[#This Row],[Department]]</f>
        <v>Electronics Technology</v>
      </c>
    </row>
    <row r="249" spans="1:19" x14ac:dyDescent="0.2">
      <c r="A249" t="s">
        <v>40</v>
      </c>
      <c r="B249" t="s">
        <v>51</v>
      </c>
      <c r="C249" t="s">
        <v>10</v>
      </c>
      <c r="D249" s="1">
        <v>1.7039999999999997</v>
      </c>
      <c r="E249" s="2">
        <v>0.46954225352112683</v>
      </c>
      <c r="F249" s="1">
        <v>0.80010000000000003</v>
      </c>
      <c r="G249" s="1">
        <v>0.90389999999999993</v>
      </c>
      <c r="H249" s="1">
        <v>15.083331600000001</v>
      </c>
      <c r="I249" s="1">
        <v>452.49994800000002</v>
      </c>
      <c r="J249" s="1">
        <v>265.55161267605638</v>
      </c>
      <c r="K249" s="2">
        <v>0.33762057877813506</v>
      </c>
      <c r="L249" s="3">
        <v>105</v>
      </c>
      <c r="M249" s="3">
        <v>311</v>
      </c>
      <c r="N249" s="3">
        <v>7</v>
      </c>
      <c r="O249" s="9">
        <v>2017</v>
      </c>
      <c r="P249" s="3" t="s">
        <v>78</v>
      </c>
      <c r="Q249" s="3"/>
      <c r="R249" s="3"/>
      <c r="S249" s="3" t="str">
        <f>Data[[#This Row],[Department]]</f>
        <v>Environmental Hlth/ Safety Mgt</v>
      </c>
    </row>
    <row r="250" spans="1:19" x14ac:dyDescent="0.2">
      <c r="A250" t="s">
        <v>40</v>
      </c>
      <c r="B250" t="s">
        <v>52</v>
      </c>
      <c r="C250" t="s">
        <v>10</v>
      </c>
      <c r="D250" s="1">
        <v>2.2049000000000003</v>
      </c>
      <c r="E250" s="2">
        <v>0</v>
      </c>
      <c r="F250" s="1">
        <v>0</v>
      </c>
      <c r="G250" s="1">
        <v>2.2049000000000003</v>
      </c>
      <c r="H250" s="1">
        <v>23.399991100000001</v>
      </c>
      <c r="I250" s="1">
        <v>701.99973299999999</v>
      </c>
      <c r="J250" s="1">
        <v>318.38166492811462</v>
      </c>
      <c r="K250" s="2">
        <v>0.54716981132075471</v>
      </c>
      <c r="L250" s="3">
        <v>145</v>
      </c>
      <c r="M250" s="3">
        <v>265</v>
      </c>
      <c r="N250" s="3">
        <v>9</v>
      </c>
      <c r="O250" s="9">
        <v>2017</v>
      </c>
      <c r="P250" s="3" t="s">
        <v>78</v>
      </c>
      <c r="Q250" s="3"/>
      <c r="R250" s="3"/>
      <c r="S250" s="3" t="str">
        <f>Data[[#This Row],[Department]]</f>
        <v>Graphic Design</v>
      </c>
    </row>
    <row r="251" spans="1:19" x14ac:dyDescent="0.2">
      <c r="A251" t="s">
        <v>40</v>
      </c>
      <c r="B251" t="s">
        <v>53</v>
      </c>
      <c r="C251" t="s">
        <v>10</v>
      </c>
      <c r="D251" s="1">
        <v>3.4273000000000007</v>
      </c>
      <c r="E251" s="2">
        <v>0</v>
      </c>
      <c r="F251" s="1">
        <v>0</v>
      </c>
      <c r="G251" s="1">
        <v>3.4273000000000007</v>
      </c>
      <c r="H251" s="1">
        <v>33.2957803105</v>
      </c>
      <c r="I251" s="1">
        <v>998.873409315</v>
      </c>
      <c r="J251" s="1">
        <v>291.44615566626783</v>
      </c>
      <c r="K251" s="2">
        <v>0.76501305483028725</v>
      </c>
      <c r="L251" s="3">
        <v>293</v>
      </c>
      <c r="M251" s="3">
        <v>383</v>
      </c>
      <c r="N251" s="3">
        <v>15</v>
      </c>
      <c r="O251" s="9">
        <v>2017</v>
      </c>
      <c r="P251" s="3" t="s">
        <v>78</v>
      </c>
      <c r="Q251" s="3"/>
      <c r="R251" s="3"/>
      <c r="S251" s="3" t="str">
        <f>Data[[#This Row],[Department]]</f>
        <v>Ornamental Horticulture</v>
      </c>
    </row>
    <row r="252" spans="1:19" x14ac:dyDescent="0.2">
      <c r="A252" t="s">
        <v>40</v>
      </c>
      <c r="B252" t="s">
        <v>54</v>
      </c>
      <c r="C252" t="s">
        <v>10</v>
      </c>
      <c r="D252" s="1">
        <v>1.0435999999999999</v>
      </c>
      <c r="E252" s="2">
        <v>0</v>
      </c>
      <c r="F252" s="1">
        <v>0</v>
      </c>
      <c r="G252" s="1">
        <v>1.0436000000000001</v>
      </c>
      <c r="H252" s="1">
        <v>12.329999900000001</v>
      </c>
      <c r="I252" s="1">
        <v>369.89999700000004</v>
      </c>
      <c r="J252" s="1">
        <v>354.44614507474137</v>
      </c>
      <c r="K252" s="2">
        <v>0.55405405405405406</v>
      </c>
      <c r="L252" s="3">
        <v>123</v>
      </c>
      <c r="M252" s="3">
        <v>222</v>
      </c>
      <c r="N252" s="3">
        <v>6</v>
      </c>
      <c r="O252" s="9">
        <v>2017</v>
      </c>
      <c r="P252" s="3" t="s">
        <v>78</v>
      </c>
      <c r="Q252" s="3"/>
      <c r="R252" s="3"/>
      <c r="S252" s="3" t="str">
        <f>Data[[#This Row],[Department]]</f>
        <v>Paralegal Studies</v>
      </c>
    </row>
    <row r="253" spans="1:19" x14ac:dyDescent="0.2">
      <c r="A253" t="s">
        <v>40</v>
      </c>
      <c r="B253" t="s">
        <v>55</v>
      </c>
      <c r="C253" t="s">
        <v>10</v>
      </c>
      <c r="D253" s="1">
        <v>0.87630000000000008</v>
      </c>
      <c r="E253" s="2">
        <v>0</v>
      </c>
      <c r="F253" s="1">
        <v>0</v>
      </c>
      <c r="G253" s="1">
        <v>0.87630000000000008</v>
      </c>
      <c r="H253" s="1">
        <v>13.116666599999999</v>
      </c>
      <c r="I253" s="1">
        <v>393.49999799999995</v>
      </c>
      <c r="J253" s="1">
        <v>449.04712769599445</v>
      </c>
      <c r="K253" s="2">
        <v>0.62200956937799046</v>
      </c>
      <c r="L253" s="3">
        <v>130</v>
      </c>
      <c r="M253" s="3">
        <v>209</v>
      </c>
      <c r="N253" s="3">
        <v>5</v>
      </c>
      <c r="O253" s="9">
        <v>2017</v>
      </c>
      <c r="P253" s="3" t="s">
        <v>78</v>
      </c>
      <c r="Q253" s="3"/>
      <c r="R253" s="3"/>
      <c r="S253" s="3" t="str">
        <f>Data[[#This Row],[Department]]</f>
        <v>Real Estate</v>
      </c>
    </row>
    <row r="254" spans="1:19" x14ac:dyDescent="0.2">
      <c r="A254" t="s">
        <v>40</v>
      </c>
      <c r="B254" t="s">
        <v>56</v>
      </c>
      <c r="C254" t="s">
        <v>10</v>
      </c>
      <c r="D254" s="1">
        <v>0.7833</v>
      </c>
      <c r="E254" s="2">
        <v>0</v>
      </c>
      <c r="F254" s="1">
        <v>0</v>
      </c>
      <c r="G254" s="1">
        <v>0.7833</v>
      </c>
      <c r="H254" s="1">
        <v>6.5766659999999995</v>
      </c>
      <c r="I254" s="1">
        <v>197.29997999999998</v>
      </c>
      <c r="J254" s="1">
        <v>251.8830333205668</v>
      </c>
      <c r="K254" s="2">
        <v>0.21232876712328766</v>
      </c>
      <c r="L254" s="3">
        <v>31</v>
      </c>
      <c r="M254" s="3">
        <v>146</v>
      </c>
      <c r="N254" s="3">
        <v>3</v>
      </c>
      <c r="O254" s="9">
        <v>2017</v>
      </c>
      <c r="P254" s="3" t="s">
        <v>78</v>
      </c>
      <c r="Q254" s="3"/>
      <c r="R254" s="3"/>
      <c r="S254" s="3" t="str">
        <f>Data[[#This Row],[Department]]</f>
        <v>Surveying</v>
      </c>
    </row>
    <row r="255" spans="1:19" x14ac:dyDescent="0.2">
      <c r="A255" t="s">
        <v>40</v>
      </c>
      <c r="B255" t="s">
        <v>57</v>
      </c>
      <c r="C255" t="s">
        <v>10</v>
      </c>
      <c r="D255" s="1">
        <v>2.3858999999999999</v>
      </c>
      <c r="E255" s="2">
        <v>0.33530323986755523</v>
      </c>
      <c r="F255" s="1">
        <v>0.8</v>
      </c>
      <c r="G255" s="1">
        <v>1.5859000000000001</v>
      </c>
      <c r="H255" s="1">
        <v>31.209612999999997</v>
      </c>
      <c r="I255" s="1">
        <v>936.28838999999994</v>
      </c>
      <c r="J255" s="1">
        <v>394.22669052631579</v>
      </c>
      <c r="K255" s="2">
        <v>0.625</v>
      </c>
      <c r="L255" s="3">
        <v>310</v>
      </c>
      <c r="M255" s="3">
        <v>496</v>
      </c>
      <c r="N255" s="3">
        <v>13</v>
      </c>
      <c r="O255" s="9">
        <v>2017</v>
      </c>
      <c r="P255" s="3" t="s">
        <v>78</v>
      </c>
      <c r="Q255" s="3"/>
      <c r="R255" s="3"/>
      <c r="S255" s="3" t="str">
        <f>Data[[#This Row],[Department]]</f>
        <v>Water/Wastewater</v>
      </c>
    </row>
    <row r="256" spans="1:19" x14ac:dyDescent="0.2">
      <c r="A256" t="s">
        <v>58</v>
      </c>
      <c r="B256" t="s">
        <v>58</v>
      </c>
      <c r="C256" t="s">
        <v>10</v>
      </c>
      <c r="D256" s="1">
        <v>2.4335</v>
      </c>
      <c r="E256" s="2">
        <v>0</v>
      </c>
      <c r="F256" s="1">
        <v>0</v>
      </c>
      <c r="G256" s="1">
        <v>2.4335</v>
      </c>
      <c r="H256" s="1">
        <v>35.901374499999996</v>
      </c>
      <c r="I256" s="1">
        <v>1077.0412349999999</v>
      </c>
      <c r="J256" s="1">
        <v>442.58937127593992</v>
      </c>
      <c r="K256" s="2">
        <v>0.63108108108108107</v>
      </c>
      <c r="L256" s="3">
        <v>467</v>
      </c>
      <c r="M256" s="3">
        <v>740</v>
      </c>
      <c r="N256" s="3">
        <v>17</v>
      </c>
      <c r="O256" s="9">
        <v>2017</v>
      </c>
      <c r="P256" s="3" t="s">
        <v>78</v>
      </c>
      <c r="Q256" s="3"/>
      <c r="R256" s="3"/>
      <c r="S256" s="3" t="str">
        <f>Data[[#This Row],[Department]]</f>
        <v>Counseling</v>
      </c>
    </row>
    <row r="257" spans="1:19" x14ac:dyDescent="0.2">
      <c r="A257" t="s">
        <v>58</v>
      </c>
      <c r="B257" t="s">
        <v>59</v>
      </c>
      <c r="C257" t="s">
        <v>10</v>
      </c>
      <c r="D257" s="1">
        <v>0</v>
      </c>
      <c r="E257" s="2" t="e">
        <v>#NUM!</v>
      </c>
      <c r="F257" s="1">
        <v>0</v>
      </c>
      <c r="G257" s="1">
        <v>0</v>
      </c>
      <c r="H257" s="1">
        <v>0.86666580000000004</v>
      </c>
      <c r="I257" s="1">
        <v>25.999974000000002</v>
      </c>
      <c r="J257" s="1"/>
      <c r="K257" s="2">
        <v>0.38235294117647056</v>
      </c>
      <c r="L257" s="3">
        <v>26</v>
      </c>
      <c r="M257" s="3">
        <v>68</v>
      </c>
      <c r="N257" s="3">
        <v>2</v>
      </c>
      <c r="O257" s="9">
        <v>2017</v>
      </c>
      <c r="P257" s="3" t="s">
        <v>78</v>
      </c>
      <c r="Q257" s="3"/>
      <c r="R257" s="3"/>
      <c r="S257" s="3" t="str">
        <f>Data[[#This Row],[Department]]</f>
        <v>Personal Dev Special Services</v>
      </c>
    </row>
    <row r="258" spans="1:19" x14ac:dyDescent="0.2">
      <c r="A258" t="s">
        <v>58</v>
      </c>
      <c r="B258" t="s">
        <v>60</v>
      </c>
      <c r="C258" t="s">
        <v>10</v>
      </c>
      <c r="D258" s="1">
        <v>0.1308</v>
      </c>
      <c r="E258" s="2">
        <v>0</v>
      </c>
      <c r="F258" s="1">
        <v>0</v>
      </c>
      <c r="G258" s="1">
        <v>0.1308</v>
      </c>
      <c r="H258" s="1">
        <v>0.3666663</v>
      </c>
      <c r="I258" s="1">
        <v>10.999988999999999</v>
      </c>
      <c r="J258" s="1">
        <v>84.097775229357808</v>
      </c>
      <c r="K258" s="2">
        <v>0.55000000000000004</v>
      </c>
      <c r="L258" s="3">
        <v>11</v>
      </c>
      <c r="M258" s="3">
        <v>20</v>
      </c>
      <c r="N258" s="3">
        <v>1</v>
      </c>
      <c r="O258" s="9">
        <v>2017</v>
      </c>
      <c r="P258" s="3" t="s">
        <v>78</v>
      </c>
      <c r="Q258" s="3"/>
      <c r="R258" s="3"/>
      <c r="S258" s="3" t="str">
        <f>Data[[#This Row],[Department]]</f>
        <v>Work Experience</v>
      </c>
    </row>
    <row r="259" spans="1:19" x14ac:dyDescent="0.2">
      <c r="A259" t="s">
        <v>64</v>
      </c>
      <c r="B259" t="s">
        <v>65</v>
      </c>
      <c r="C259" t="s">
        <v>10</v>
      </c>
      <c r="D259" s="1">
        <v>0.9</v>
      </c>
      <c r="E259" s="2">
        <v>1</v>
      </c>
      <c r="F259" s="1">
        <v>0.9</v>
      </c>
      <c r="G259" s="1">
        <v>0</v>
      </c>
      <c r="H259" s="1">
        <v>14.02</v>
      </c>
      <c r="I259" s="1">
        <v>420.59999999999997</v>
      </c>
      <c r="J259" s="1">
        <v>467.33333333333331</v>
      </c>
      <c r="K259" s="2">
        <v>0.76666666666666672</v>
      </c>
      <c r="L259" s="3">
        <v>138</v>
      </c>
      <c r="M259" s="3">
        <v>180</v>
      </c>
      <c r="N259" s="3">
        <v>5</v>
      </c>
      <c r="O259" s="9">
        <v>2017</v>
      </c>
      <c r="P259" s="3" t="s">
        <v>78</v>
      </c>
      <c r="Q259" s="3"/>
      <c r="R259" s="3"/>
      <c r="S259" s="3" t="str">
        <f>Data[[#This Row],[Department]]</f>
        <v>Astronomy</v>
      </c>
    </row>
    <row r="260" spans="1:19" x14ac:dyDescent="0.2">
      <c r="A260" t="s">
        <v>64</v>
      </c>
      <c r="B260" t="s">
        <v>66</v>
      </c>
      <c r="C260" t="s">
        <v>10</v>
      </c>
      <c r="D260" s="1">
        <v>9.833400000000001</v>
      </c>
      <c r="E260" s="2">
        <v>0.27563202961335853</v>
      </c>
      <c r="F260" s="1">
        <v>2.7103999999999999</v>
      </c>
      <c r="G260" s="1">
        <v>7.1230000000000002</v>
      </c>
      <c r="H260" s="1">
        <v>194.53333129999999</v>
      </c>
      <c r="I260" s="1">
        <v>5835.9999389999994</v>
      </c>
      <c r="J260" s="1">
        <v>593.48749557630106</v>
      </c>
      <c r="K260" s="2">
        <v>0.91416893732970028</v>
      </c>
      <c r="L260" s="3">
        <v>1342</v>
      </c>
      <c r="M260" s="3">
        <v>1468</v>
      </c>
      <c r="N260" s="3">
        <v>36</v>
      </c>
      <c r="O260" s="9">
        <v>2017</v>
      </c>
      <c r="P260" s="3" t="s">
        <v>78</v>
      </c>
      <c r="Q260" s="3"/>
      <c r="R260" s="3"/>
      <c r="S260" s="3" t="str">
        <f>Data[[#This Row],[Department]]</f>
        <v>Biology</v>
      </c>
    </row>
    <row r="261" spans="1:19" x14ac:dyDescent="0.2">
      <c r="A261" t="s">
        <v>64</v>
      </c>
      <c r="B261" t="s">
        <v>67</v>
      </c>
      <c r="C261" t="s">
        <v>10</v>
      </c>
      <c r="D261" s="1">
        <v>5.3000999999999996</v>
      </c>
      <c r="E261" s="2">
        <v>0.21697703816909114</v>
      </c>
      <c r="F261" s="1">
        <v>1.1499999999999999</v>
      </c>
      <c r="G261" s="1">
        <v>4.1501000000000001</v>
      </c>
      <c r="H261" s="1">
        <v>75.733331199999995</v>
      </c>
      <c r="I261" s="1">
        <v>2271.9999359999997</v>
      </c>
      <c r="J261" s="1">
        <v>428.67114507273448</v>
      </c>
      <c r="K261" s="2">
        <v>0.85174418604651159</v>
      </c>
      <c r="L261" s="3">
        <v>293</v>
      </c>
      <c r="M261" s="3">
        <v>344</v>
      </c>
      <c r="N261" s="3">
        <v>12</v>
      </c>
      <c r="O261" s="9">
        <v>2017</v>
      </c>
      <c r="P261" s="3" t="s">
        <v>78</v>
      </c>
      <c r="Q261" s="3"/>
      <c r="R261" s="3"/>
      <c r="S261" s="3" t="str">
        <f>Data[[#This Row],[Department]]</f>
        <v>Chemistry</v>
      </c>
    </row>
    <row r="262" spans="1:19" x14ac:dyDescent="0.2">
      <c r="A262" t="s">
        <v>64</v>
      </c>
      <c r="B262" t="s">
        <v>68</v>
      </c>
      <c r="C262" t="s">
        <v>10</v>
      </c>
      <c r="D262" s="1">
        <v>2.0165999999999999</v>
      </c>
      <c r="E262" s="2">
        <v>0.44629574531389471</v>
      </c>
      <c r="F262" s="1">
        <v>0.9</v>
      </c>
      <c r="G262" s="1">
        <v>1.1165999999999998</v>
      </c>
      <c r="H262" s="1">
        <v>30.775370599999999</v>
      </c>
      <c r="I262" s="1">
        <v>923.26111800000001</v>
      </c>
      <c r="J262" s="1">
        <v>457.83056530794408</v>
      </c>
      <c r="K262" s="2">
        <v>0.9</v>
      </c>
      <c r="L262" s="3">
        <v>189</v>
      </c>
      <c r="M262" s="3">
        <v>210</v>
      </c>
      <c r="N262" s="3">
        <v>7</v>
      </c>
      <c r="O262" s="9">
        <v>2017</v>
      </c>
      <c r="P262" s="3" t="s">
        <v>78</v>
      </c>
      <c r="Q262" s="3"/>
      <c r="R262" s="3"/>
      <c r="S262" s="3" t="str">
        <f>Data[[#This Row],[Department]]</f>
        <v>Engineering</v>
      </c>
    </row>
    <row r="263" spans="1:19" x14ac:dyDescent="0.2">
      <c r="A263" t="s">
        <v>64</v>
      </c>
      <c r="B263" t="s">
        <v>69</v>
      </c>
      <c r="C263" t="s">
        <v>10</v>
      </c>
      <c r="D263" s="1">
        <v>0.75</v>
      </c>
      <c r="E263" s="2">
        <v>0</v>
      </c>
      <c r="F263" s="1">
        <v>0</v>
      </c>
      <c r="G263" s="1">
        <v>0.75</v>
      </c>
      <c r="H263" s="1">
        <v>7.3999999999999995</v>
      </c>
      <c r="I263" s="1">
        <v>221.99999999999997</v>
      </c>
      <c r="J263" s="1">
        <v>295.99999999999994</v>
      </c>
      <c r="K263" s="2">
        <v>0.578125</v>
      </c>
      <c r="L263" s="3">
        <v>74</v>
      </c>
      <c r="M263" s="3">
        <v>128</v>
      </c>
      <c r="N263" s="3">
        <v>4</v>
      </c>
      <c r="O263" s="9">
        <v>2017</v>
      </c>
      <c r="P263" s="3" t="s">
        <v>78</v>
      </c>
      <c r="Q263" s="3"/>
      <c r="R263" s="3"/>
      <c r="S263" s="3" t="str">
        <f>Data[[#This Row],[Department]]</f>
        <v>Geography</v>
      </c>
    </row>
    <row r="264" spans="1:19" x14ac:dyDescent="0.2">
      <c r="A264" t="s">
        <v>64</v>
      </c>
      <c r="B264" t="s">
        <v>70</v>
      </c>
      <c r="C264" t="s">
        <v>10</v>
      </c>
      <c r="D264" s="1">
        <v>0.55000000000000004</v>
      </c>
      <c r="E264" s="2">
        <v>0.63636363636363624</v>
      </c>
      <c r="F264" s="1">
        <v>0.35</v>
      </c>
      <c r="G264" s="1">
        <v>0.2</v>
      </c>
      <c r="H264" s="1">
        <v>5.0999999999999996</v>
      </c>
      <c r="I264" s="1">
        <v>153</v>
      </c>
      <c r="J264" s="1">
        <v>278.18181818181813</v>
      </c>
      <c r="K264" s="2">
        <v>0.53125</v>
      </c>
      <c r="L264" s="3">
        <v>51</v>
      </c>
      <c r="M264" s="3">
        <v>96</v>
      </c>
      <c r="N264" s="3">
        <v>3</v>
      </c>
      <c r="O264" s="9">
        <v>2017</v>
      </c>
      <c r="P264" s="3" t="s">
        <v>78</v>
      </c>
      <c r="Q264" s="3"/>
      <c r="R264" s="3"/>
      <c r="S264" s="3" t="str">
        <f>Data[[#This Row],[Department]]</f>
        <v>Geology</v>
      </c>
    </row>
    <row r="265" spans="1:19" x14ac:dyDescent="0.2">
      <c r="A265" t="s">
        <v>64</v>
      </c>
      <c r="B265" t="s">
        <v>71</v>
      </c>
      <c r="C265" t="s">
        <v>10</v>
      </c>
      <c r="D265" s="1">
        <v>23.358599999999996</v>
      </c>
      <c r="E265" s="2">
        <v>0.26507153682155615</v>
      </c>
      <c r="F265" s="1">
        <v>6.1917000000000009</v>
      </c>
      <c r="G265" s="1">
        <v>17.166900000000005</v>
      </c>
      <c r="H265" s="1">
        <v>363.90643989999995</v>
      </c>
      <c r="I265" s="1">
        <v>10917.193196999999</v>
      </c>
      <c r="J265" s="1">
        <v>467.37360959132826</v>
      </c>
      <c r="K265" s="2">
        <v>0.71334214002642005</v>
      </c>
      <c r="L265" s="3">
        <v>2700</v>
      </c>
      <c r="M265" s="3">
        <v>3785</v>
      </c>
      <c r="N265" s="3">
        <v>88</v>
      </c>
      <c r="O265" s="9">
        <v>2017</v>
      </c>
      <c r="P265" s="3" t="s">
        <v>78</v>
      </c>
      <c r="Q265" s="3"/>
      <c r="R265" s="3"/>
      <c r="S265" s="3" t="str">
        <f>Data[[#This Row],[Department]]</f>
        <v>Math</v>
      </c>
    </row>
    <row r="266" spans="1:19" x14ac:dyDescent="0.2">
      <c r="A266" t="s">
        <v>64</v>
      </c>
      <c r="B266" t="s">
        <v>72</v>
      </c>
      <c r="C266" t="s">
        <v>10</v>
      </c>
      <c r="D266" s="1">
        <v>0.75000000000000011</v>
      </c>
      <c r="E266" s="2">
        <v>1</v>
      </c>
      <c r="F266" s="1">
        <v>0.75000000000000011</v>
      </c>
      <c r="G266" s="1">
        <v>0</v>
      </c>
      <c r="H266" s="1">
        <v>7.9</v>
      </c>
      <c r="I266" s="1">
        <v>237</v>
      </c>
      <c r="J266" s="1">
        <v>315.99999999999994</v>
      </c>
      <c r="K266" s="2">
        <v>0.6171875</v>
      </c>
      <c r="L266" s="3">
        <v>79</v>
      </c>
      <c r="M266" s="3">
        <v>128</v>
      </c>
      <c r="N266" s="3">
        <v>4</v>
      </c>
      <c r="O266" s="9">
        <v>2017</v>
      </c>
      <c r="P266" s="3" t="s">
        <v>78</v>
      </c>
      <c r="Q266" s="3"/>
      <c r="R266" s="3"/>
      <c r="S266" s="3" t="str">
        <f>Data[[#This Row],[Department]]</f>
        <v>Oceanography</v>
      </c>
    </row>
    <row r="267" spans="1:19" x14ac:dyDescent="0.2">
      <c r="A267" t="s">
        <v>64</v>
      </c>
      <c r="B267" t="s">
        <v>73</v>
      </c>
      <c r="C267" t="s">
        <v>10</v>
      </c>
      <c r="D267" s="1">
        <v>3.2669000000000001</v>
      </c>
      <c r="E267" s="2">
        <v>0.30101931494689155</v>
      </c>
      <c r="F267" s="1">
        <v>0.98340000000000005</v>
      </c>
      <c r="G267" s="1">
        <v>2.2835000000000001</v>
      </c>
      <c r="H267" s="1">
        <v>51.533326799999998</v>
      </c>
      <c r="I267" s="1">
        <v>1545.999804</v>
      </c>
      <c r="J267" s="1">
        <v>473.23144387645772</v>
      </c>
      <c r="K267" s="2">
        <v>0.88582677165354329</v>
      </c>
      <c r="L267" s="3">
        <v>225</v>
      </c>
      <c r="M267" s="3">
        <v>254</v>
      </c>
      <c r="N267" s="3">
        <v>8</v>
      </c>
      <c r="O267" s="9">
        <v>2017</v>
      </c>
      <c r="P267" s="3" t="s">
        <v>78</v>
      </c>
      <c r="Q267" s="3"/>
      <c r="R267" s="3"/>
      <c r="S267" s="3" t="str">
        <f>Data[[#This Row],[Department]]</f>
        <v>Physics</v>
      </c>
    </row>
    <row r="268" spans="1:19" x14ac:dyDescent="0.2">
      <c r="A268" t="s">
        <v>5</v>
      </c>
      <c r="B268" t="s">
        <v>6</v>
      </c>
      <c r="C268" t="s">
        <v>13</v>
      </c>
      <c r="D268" s="1">
        <v>2.4002999999999997</v>
      </c>
      <c r="E268" s="2">
        <v>0.33333333333333337</v>
      </c>
      <c r="F268" s="1">
        <v>0.80010000000000003</v>
      </c>
      <c r="G268" s="1">
        <v>1.6001999999999998</v>
      </c>
      <c r="H268" s="1">
        <v>27.290267799999999</v>
      </c>
      <c r="I268" s="1">
        <v>818.708034</v>
      </c>
      <c r="J268" s="1">
        <v>341.08571178602676</v>
      </c>
      <c r="K268" s="2">
        <v>0.73703703703703705</v>
      </c>
      <c r="L268" s="3">
        <v>199</v>
      </c>
      <c r="M268" s="3">
        <v>270</v>
      </c>
      <c r="N268" s="3">
        <v>9</v>
      </c>
      <c r="O268" s="9">
        <v>2018</v>
      </c>
      <c r="P268" s="3" t="s">
        <v>77</v>
      </c>
      <c r="Q268" s="3"/>
      <c r="R268" s="3"/>
      <c r="S268" s="3" t="str">
        <f>Data[[#This Row],[Department]]</f>
        <v>American Sign Language</v>
      </c>
    </row>
    <row r="269" spans="1:19" x14ac:dyDescent="0.2">
      <c r="A269" t="s">
        <v>5</v>
      </c>
      <c r="B269" t="s">
        <v>16</v>
      </c>
      <c r="C269" t="s">
        <v>13</v>
      </c>
      <c r="D269" s="1">
        <v>0.60000000000000009</v>
      </c>
      <c r="E269" s="2">
        <v>0</v>
      </c>
      <c r="F269" s="1">
        <v>0</v>
      </c>
      <c r="G269" s="1">
        <v>0.60000000000000009</v>
      </c>
      <c r="H269" s="1">
        <v>8.8133312000000004</v>
      </c>
      <c r="I269" s="1">
        <v>264.39993600000003</v>
      </c>
      <c r="J269" s="1">
        <v>440.66655999999995</v>
      </c>
      <c r="K269" s="2">
        <v>0.57333333333333336</v>
      </c>
      <c r="L269" s="3">
        <v>86</v>
      </c>
      <c r="M269" s="3">
        <v>150</v>
      </c>
      <c r="N269" s="3">
        <v>3</v>
      </c>
      <c r="O269" s="9">
        <v>2018</v>
      </c>
      <c r="P269" s="3" t="s">
        <v>77</v>
      </c>
      <c r="Q269" s="3"/>
      <c r="R269" s="3"/>
      <c r="S269" s="3" t="str">
        <f>Data[[#This Row],[Department]]</f>
        <v>Anthropology</v>
      </c>
    </row>
    <row r="270" spans="1:19" x14ac:dyDescent="0.2">
      <c r="A270" t="s">
        <v>5</v>
      </c>
      <c r="B270" t="s">
        <v>17</v>
      </c>
      <c r="C270" t="s">
        <v>13</v>
      </c>
      <c r="D270" s="1">
        <v>7.1328000000000022</v>
      </c>
      <c r="E270" s="2">
        <v>0.18691117092866749</v>
      </c>
      <c r="F270" s="1">
        <v>1.3331999999999999</v>
      </c>
      <c r="G270" s="1">
        <v>5.7996000000000008</v>
      </c>
      <c r="H270" s="1">
        <v>90.206646199999994</v>
      </c>
      <c r="I270" s="1">
        <v>2706.1993859999998</v>
      </c>
      <c r="J270" s="1">
        <v>379.40211221399716</v>
      </c>
      <c r="K270" s="2">
        <v>0.79269882659713164</v>
      </c>
      <c r="L270" s="3">
        <v>608</v>
      </c>
      <c r="M270" s="3">
        <v>767</v>
      </c>
      <c r="N270" s="3">
        <v>25</v>
      </c>
      <c r="O270" s="9">
        <v>2018</v>
      </c>
      <c r="P270" s="3" t="s">
        <v>77</v>
      </c>
      <c r="Q270" s="3"/>
      <c r="R270" s="3"/>
      <c r="S270" s="3" t="str">
        <f>Data[[#This Row],[Department]]</f>
        <v>Arabic</v>
      </c>
    </row>
    <row r="271" spans="1:19" x14ac:dyDescent="0.2">
      <c r="A271" t="s">
        <v>5</v>
      </c>
      <c r="B271" t="s">
        <v>18</v>
      </c>
      <c r="C271" t="s">
        <v>13</v>
      </c>
      <c r="D271" s="1">
        <v>0.33329999999999999</v>
      </c>
      <c r="E271" s="2">
        <v>0</v>
      </c>
      <c r="F271" s="1">
        <v>0</v>
      </c>
      <c r="G271" s="1">
        <v>0.33329999999999999</v>
      </c>
      <c r="H271" s="1">
        <v>1.8333326000000001</v>
      </c>
      <c r="I271" s="1">
        <v>54.999978000000006</v>
      </c>
      <c r="J271" s="1">
        <v>165.01643564356436</v>
      </c>
      <c r="K271" s="2">
        <v>0.36666666666666664</v>
      </c>
      <c r="L271" s="3">
        <v>11</v>
      </c>
      <c r="M271" s="3">
        <v>30</v>
      </c>
      <c r="N271" s="3">
        <v>1</v>
      </c>
      <c r="O271" s="9">
        <v>2018</v>
      </c>
      <c r="P271" s="3" t="s">
        <v>77</v>
      </c>
      <c r="Q271" s="3"/>
      <c r="R271" s="3"/>
      <c r="S271" s="3" t="str">
        <f>Data[[#This Row],[Department]]</f>
        <v>Aramaic</v>
      </c>
    </row>
    <row r="272" spans="1:19" x14ac:dyDescent="0.2">
      <c r="A272" t="s">
        <v>5</v>
      </c>
      <c r="B272" t="s">
        <v>19</v>
      </c>
      <c r="C272" t="s">
        <v>13</v>
      </c>
      <c r="D272" s="1">
        <v>5.4663000000000004</v>
      </c>
      <c r="E272" s="2">
        <v>0.15244315167480743</v>
      </c>
      <c r="F272" s="1">
        <v>0.83329999999999993</v>
      </c>
      <c r="G272" s="1">
        <v>4.633</v>
      </c>
      <c r="H272" s="1">
        <v>82.439997199999993</v>
      </c>
      <c r="I272" s="1">
        <v>2473.1999159999996</v>
      </c>
      <c r="J272" s="1">
        <v>452.44496569891879</v>
      </c>
      <c r="K272" s="2">
        <v>0.82234185733512788</v>
      </c>
      <c r="L272" s="3">
        <v>611</v>
      </c>
      <c r="M272" s="3">
        <v>743</v>
      </c>
      <c r="N272" s="3">
        <v>20</v>
      </c>
      <c r="O272" s="9">
        <v>2018</v>
      </c>
      <c r="P272" s="3" t="s">
        <v>77</v>
      </c>
      <c r="Q272" s="3"/>
      <c r="R272" s="3"/>
      <c r="S272" s="3" t="str">
        <f>Data[[#This Row],[Department]]</f>
        <v>Art</v>
      </c>
    </row>
    <row r="273" spans="1:19" x14ac:dyDescent="0.2">
      <c r="A273" t="s">
        <v>5</v>
      </c>
      <c r="B273" t="s">
        <v>20</v>
      </c>
      <c r="C273" t="s">
        <v>13</v>
      </c>
      <c r="D273" s="1">
        <v>3.8000000000000007</v>
      </c>
      <c r="E273" s="2">
        <v>0.48536842105263145</v>
      </c>
      <c r="F273" s="1">
        <v>1.8443999999999998</v>
      </c>
      <c r="G273" s="1">
        <v>1.9555999999999998</v>
      </c>
      <c r="H273" s="1">
        <v>64.774259999999998</v>
      </c>
      <c r="I273" s="1">
        <v>1943.2277999999999</v>
      </c>
      <c r="J273" s="1">
        <v>511.37573684210514</v>
      </c>
      <c r="K273" s="2">
        <v>0.99523809523809526</v>
      </c>
      <c r="L273" s="3">
        <v>627</v>
      </c>
      <c r="M273" s="3">
        <v>630</v>
      </c>
      <c r="N273" s="3">
        <v>21</v>
      </c>
      <c r="O273" s="9">
        <v>2018</v>
      </c>
      <c r="P273" s="3" t="s">
        <v>77</v>
      </c>
      <c r="Q273" s="3"/>
      <c r="R273" s="3"/>
      <c r="S273" s="3" t="str">
        <f>Data[[#This Row],[Department]]</f>
        <v>Communication</v>
      </c>
    </row>
    <row r="274" spans="1:19" x14ac:dyDescent="0.2">
      <c r="A274" t="s">
        <v>5</v>
      </c>
      <c r="B274" t="s">
        <v>21</v>
      </c>
      <c r="C274" t="s">
        <v>13</v>
      </c>
      <c r="D274" s="1">
        <v>12.333500000000001</v>
      </c>
      <c r="E274" s="2">
        <v>0.31892001459439734</v>
      </c>
      <c r="F274" s="1">
        <v>3.9333999999999998</v>
      </c>
      <c r="G274" s="1">
        <v>8.4000999999999983</v>
      </c>
      <c r="H274" s="1">
        <v>178.63280594280005</v>
      </c>
      <c r="I274" s="1">
        <v>5358.9841782840012</v>
      </c>
      <c r="J274" s="1">
        <v>434.50635896412217</v>
      </c>
      <c r="K274" s="2">
        <v>0.90541344437834625</v>
      </c>
      <c r="L274" s="3">
        <v>1522</v>
      </c>
      <c r="M274" s="3">
        <v>1681</v>
      </c>
      <c r="N274" s="3">
        <v>48</v>
      </c>
      <c r="O274" s="9">
        <v>2018</v>
      </c>
      <c r="P274" s="3" t="s">
        <v>77</v>
      </c>
      <c r="Q274" s="3"/>
      <c r="R274" s="3"/>
      <c r="S274" s="3" t="str">
        <f>Data[[#This Row],[Department]]</f>
        <v>English</v>
      </c>
    </row>
    <row r="275" spans="1:19" x14ac:dyDescent="0.2">
      <c r="A275" t="s">
        <v>5</v>
      </c>
      <c r="B275" t="s">
        <v>22</v>
      </c>
      <c r="C275" t="s">
        <v>13</v>
      </c>
      <c r="D275" s="1">
        <v>18.699999999999989</v>
      </c>
      <c r="E275" s="2">
        <v>0.10427807486631022</v>
      </c>
      <c r="F275" s="1">
        <v>1.95</v>
      </c>
      <c r="G275" s="1">
        <v>16.749999999999993</v>
      </c>
      <c r="H275" s="1">
        <v>178.33234950000002</v>
      </c>
      <c r="I275" s="1">
        <v>5349.9704850000007</v>
      </c>
      <c r="J275" s="1">
        <v>286.0946783422462</v>
      </c>
      <c r="K275" s="2">
        <v>0.78491065519523495</v>
      </c>
      <c r="L275" s="3">
        <v>1186</v>
      </c>
      <c r="M275" s="3">
        <v>1511</v>
      </c>
      <c r="N275" s="3">
        <v>61</v>
      </c>
      <c r="O275" s="9">
        <v>2018</v>
      </c>
      <c r="P275" s="3" t="s">
        <v>77</v>
      </c>
      <c r="Q275" s="3"/>
      <c r="R275" s="3"/>
      <c r="S275" s="3" t="str">
        <f>Data[[#This Row],[Department]]</f>
        <v>English As a Second Language</v>
      </c>
    </row>
    <row r="276" spans="1:19" x14ac:dyDescent="0.2">
      <c r="A276" t="s">
        <v>5</v>
      </c>
      <c r="B276" t="s">
        <v>24</v>
      </c>
      <c r="C276" t="s">
        <v>13</v>
      </c>
      <c r="D276" s="1">
        <v>3.8000000000000012</v>
      </c>
      <c r="E276" s="2">
        <v>0.26315789473684204</v>
      </c>
      <c r="F276" s="1">
        <v>1</v>
      </c>
      <c r="G276" s="1">
        <v>2.8</v>
      </c>
      <c r="H276" s="1">
        <v>64.486656999999994</v>
      </c>
      <c r="I276" s="1">
        <v>1934.5997099999997</v>
      </c>
      <c r="J276" s="1">
        <v>509.10518684210501</v>
      </c>
      <c r="K276" s="2">
        <v>0.67918454935622319</v>
      </c>
      <c r="L276" s="3">
        <v>633</v>
      </c>
      <c r="M276" s="3">
        <v>932</v>
      </c>
      <c r="N276" s="3">
        <v>19</v>
      </c>
      <c r="O276" s="9">
        <v>2018</v>
      </c>
      <c r="P276" s="3" t="s">
        <v>77</v>
      </c>
      <c r="Q276" s="3"/>
      <c r="R276" s="3"/>
      <c r="S276" s="3" t="str">
        <f>Data[[#This Row],[Department]]</f>
        <v>History</v>
      </c>
    </row>
    <row r="277" spans="1:19" x14ac:dyDescent="0.2">
      <c r="A277" t="s">
        <v>5</v>
      </c>
      <c r="B277" t="s">
        <v>25</v>
      </c>
      <c r="C277" t="s">
        <v>13</v>
      </c>
      <c r="D277" s="1">
        <v>0.8</v>
      </c>
      <c r="E277" s="2">
        <v>0.25</v>
      </c>
      <c r="F277" s="1">
        <v>0.2</v>
      </c>
      <c r="G277" s="1">
        <v>0.60000000000000009</v>
      </c>
      <c r="H277" s="1">
        <v>13.2266648</v>
      </c>
      <c r="I277" s="1">
        <v>396.79994399999998</v>
      </c>
      <c r="J277" s="1">
        <v>495.99993000000001</v>
      </c>
      <c r="K277" s="2">
        <v>0.90714285714285714</v>
      </c>
      <c r="L277" s="3">
        <v>127</v>
      </c>
      <c r="M277" s="3">
        <v>140</v>
      </c>
      <c r="N277" s="3">
        <v>4</v>
      </c>
      <c r="O277" s="9">
        <v>2018</v>
      </c>
      <c r="P277" s="3" t="s">
        <v>77</v>
      </c>
      <c r="Q277" s="3"/>
      <c r="R277" s="3"/>
      <c r="S277" s="3" t="str">
        <f>Data[[#This Row],[Department]]</f>
        <v>Humanities</v>
      </c>
    </row>
    <row r="278" spans="1:19" x14ac:dyDescent="0.2">
      <c r="A278" t="s">
        <v>5</v>
      </c>
      <c r="B278" t="s">
        <v>26</v>
      </c>
      <c r="C278" t="s">
        <v>13</v>
      </c>
      <c r="D278" s="1">
        <v>5.5379000000000014</v>
      </c>
      <c r="E278" s="2">
        <v>0.25883457628342865</v>
      </c>
      <c r="F278" s="1">
        <v>1.4333999999999998</v>
      </c>
      <c r="G278" s="1">
        <v>4.1045000000000016</v>
      </c>
      <c r="H278" s="1">
        <v>66.311420403</v>
      </c>
      <c r="I278" s="1">
        <v>1989.3426120899999</v>
      </c>
      <c r="J278" s="1">
        <v>367.82460840359431</v>
      </c>
      <c r="K278" s="2">
        <v>0.5847688123300091</v>
      </c>
      <c r="L278" s="3">
        <v>645</v>
      </c>
      <c r="M278" s="3">
        <v>1103</v>
      </c>
      <c r="N278" s="3">
        <v>27</v>
      </c>
      <c r="O278" s="9">
        <v>2018</v>
      </c>
      <c r="P278" s="3" t="s">
        <v>77</v>
      </c>
      <c r="Q278" s="3"/>
      <c r="R278" s="3"/>
      <c r="S278" s="3" t="str">
        <f>Data[[#This Row],[Department]]</f>
        <v>Music</v>
      </c>
    </row>
    <row r="279" spans="1:19" x14ac:dyDescent="0.2">
      <c r="A279" t="s">
        <v>5</v>
      </c>
      <c r="B279" t="s">
        <v>27</v>
      </c>
      <c r="C279" t="s">
        <v>13</v>
      </c>
      <c r="D279" s="1">
        <v>0.53339999999999999</v>
      </c>
      <c r="E279" s="2">
        <v>0</v>
      </c>
      <c r="F279" s="1">
        <v>0</v>
      </c>
      <c r="G279" s="1">
        <v>0.53339999999999999</v>
      </c>
      <c r="H279" s="1">
        <v>6.4666652000000004</v>
      </c>
      <c r="I279" s="1">
        <v>193.99995600000003</v>
      </c>
      <c r="J279" s="1">
        <v>363.70445444319461</v>
      </c>
      <c r="K279" s="2">
        <v>0.73333333333333328</v>
      </c>
      <c r="L279" s="3">
        <v>44</v>
      </c>
      <c r="M279" s="3">
        <v>60</v>
      </c>
      <c r="N279" s="3">
        <v>2</v>
      </c>
      <c r="O279" s="9">
        <v>2018</v>
      </c>
      <c r="P279" s="3" t="s">
        <v>77</v>
      </c>
      <c r="Q279" s="3"/>
      <c r="R279" s="3"/>
      <c r="S279" s="3" t="str">
        <f>Data[[#This Row],[Department]]</f>
        <v>Native American Languages</v>
      </c>
    </row>
    <row r="280" spans="1:19" x14ac:dyDescent="0.2">
      <c r="A280" t="s">
        <v>5</v>
      </c>
      <c r="B280" t="s">
        <v>28</v>
      </c>
      <c r="C280" t="s">
        <v>13</v>
      </c>
      <c r="D280" s="1">
        <v>1.4</v>
      </c>
      <c r="E280" s="2">
        <v>0.57142857142857151</v>
      </c>
      <c r="F280" s="1">
        <v>0.8</v>
      </c>
      <c r="G280" s="1">
        <v>0.60000000000000009</v>
      </c>
      <c r="H280" s="1">
        <v>26.026664400000001</v>
      </c>
      <c r="I280" s="1">
        <v>780.79993200000001</v>
      </c>
      <c r="J280" s="1">
        <v>557.7142371428572</v>
      </c>
      <c r="K280" s="2">
        <v>0.8896551724137931</v>
      </c>
      <c r="L280" s="3">
        <v>258</v>
      </c>
      <c r="M280" s="3">
        <v>290</v>
      </c>
      <c r="N280" s="3">
        <v>7</v>
      </c>
      <c r="O280" s="9">
        <v>2018</v>
      </c>
      <c r="P280" s="3" t="s">
        <v>77</v>
      </c>
      <c r="Q280" s="3"/>
      <c r="R280" s="3"/>
      <c r="S280" s="3" t="str">
        <f>Data[[#This Row],[Department]]</f>
        <v>Philosophy</v>
      </c>
    </row>
    <row r="281" spans="1:19" x14ac:dyDescent="0.2">
      <c r="A281" t="s">
        <v>5</v>
      </c>
      <c r="B281" t="s">
        <v>29</v>
      </c>
      <c r="C281" t="s">
        <v>13</v>
      </c>
      <c r="D281" s="1">
        <v>1.2</v>
      </c>
      <c r="E281" s="2">
        <v>0</v>
      </c>
      <c r="F281" s="1">
        <v>0</v>
      </c>
      <c r="G281" s="1">
        <v>1.2</v>
      </c>
      <c r="H281" s="1">
        <v>20.106652</v>
      </c>
      <c r="I281" s="1">
        <v>603.19956000000002</v>
      </c>
      <c r="J281" s="1">
        <v>502.66630000000009</v>
      </c>
      <c r="K281" s="2">
        <v>0.72014925373134331</v>
      </c>
      <c r="L281" s="3">
        <v>193</v>
      </c>
      <c r="M281" s="3">
        <v>268</v>
      </c>
      <c r="N281" s="3">
        <v>6</v>
      </c>
      <c r="O281" s="9">
        <v>2018</v>
      </c>
      <c r="P281" s="3" t="s">
        <v>77</v>
      </c>
      <c r="Q281" s="3"/>
      <c r="R281" s="3"/>
      <c r="S281" s="3" t="str">
        <f>Data[[#This Row],[Department]]</f>
        <v>Political Science</v>
      </c>
    </row>
    <row r="282" spans="1:19" x14ac:dyDescent="0.2">
      <c r="A282" t="s">
        <v>5</v>
      </c>
      <c r="B282" t="s">
        <v>30</v>
      </c>
      <c r="C282" t="s">
        <v>13</v>
      </c>
      <c r="D282" s="1">
        <v>2.9083000000000001</v>
      </c>
      <c r="E282" s="2">
        <v>0.38108173159577752</v>
      </c>
      <c r="F282" s="1">
        <v>1.1082999999999998</v>
      </c>
      <c r="G282" s="1">
        <v>1.7999999999999998</v>
      </c>
      <c r="H282" s="1">
        <v>64.439021299999993</v>
      </c>
      <c r="I282" s="1">
        <v>1933.1706389999997</v>
      </c>
      <c r="J282" s="1">
        <v>664.70812467764654</v>
      </c>
      <c r="K282" s="2">
        <v>0.94090202177293936</v>
      </c>
      <c r="L282" s="3">
        <v>605</v>
      </c>
      <c r="M282" s="3">
        <v>643</v>
      </c>
      <c r="N282" s="3">
        <v>14</v>
      </c>
      <c r="O282" s="9">
        <v>2018</v>
      </c>
      <c r="P282" s="3" t="s">
        <v>77</v>
      </c>
      <c r="Q282" s="3"/>
      <c r="R282" s="3"/>
      <c r="S282" s="3" t="str">
        <f>Data[[#This Row],[Department]]</f>
        <v>Psychology</v>
      </c>
    </row>
    <row r="283" spans="1:19" x14ac:dyDescent="0.2">
      <c r="A283" t="s">
        <v>5</v>
      </c>
      <c r="B283" t="s">
        <v>31</v>
      </c>
      <c r="C283" t="s">
        <v>13</v>
      </c>
      <c r="D283" s="1">
        <v>0.60000000000000009</v>
      </c>
      <c r="E283" s="2">
        <v>0</v>
      </c>
      <c r="F283" s="1">
        <v>0</v>
      </c>
      <c r="G283" s="1">
        <v>0.60000000000000009</v>
      </c>
      <c r="H283" s="1">
        <v>8.4799982000000007</v>
      </c>
      <c r="I283" s="1">
        <v>254.39994600000003</v>
      </c>
      <c r="J283" s="1">
        <v>423.99990999999994</v>
      </c>
      <c r="K283" s="2">
        <v>0.61481481481481481</v>
      </c>
      <c r="L283" s="3">
        <v>83</v>
      </c>
      <c r="M283" s="3">
        <v>135</v>
      </c>
      <c r="N283" s="3">
        <v>3</v>
      </c>
      <c r="O283" s="9">
        <v>2018</v>
      </c>
      <c r="P283" s="3" t="s">
        <v>77</v>
      </c>
      <c r="Q283" s="3"/>
      <c r="R283" s="3"/>
      <c r="S283" s="3" t="str">
        <f>Data[[#This Row],[Department]]</f>
        <v>Religious Studies</v>
      </c>
    </row>
    <row r="284" spans="1:19" x14ac:dyDescent="0.2">
      <c r="A284" t="s">
        <v>5</v>
      </c>
      <c r="B284" t="s">
        <v>32</v>
      </c>
      <c r="C284" t="s">
        <v>13</v>
      </c>
      <c r="D284" s="1">
        <v>0.4</v>
      </c>
      <c r="E284" s="2">
        <v>0</v>
      </c>
      <c r="F284" s="1">
        <v>0</v>
      </c>
      <c r="G284" s="1">
        <v>0.4</v>
      </c>
      <c r="H284" s="1">
        <v>8.6</v>
      </c>
      <c r="I284" s="1">
        <v>258</v>
      </c>
      <c r="J284" s="1">
        <v>644.99999999999989</v>
      </c>
      <c r="K284" s="2">
        <v>0.93478260869565222</v>
      </c>
      <c r="L284" s="3">
        <v>86</v>
      </c>
      <c r="M284" s="3">
        <v>92</v>
      </c>
      <c r="N284" s="3">
        <v>2</v>
      </c>
      <c r="O284" s="9">
        <v>2018</v>
      </c>
      <c r="P284" s="3" t="s">
        <v>77</v>
      </c>
      <c r="Q284" s="3"/>
      <c r="R284" s="3"/>
      <c r="S284" s="3" t="str">
        <f>Data[[#This Row],[Department]]</f>
        <v>Social Work</v>
      </c>
    </row>
    <row r="285" spans="1:19" x14ac:dyDescent="0.2">
      <c r="A285" t="s">
        <v>5</v>
      </c>
      <c r="B285" t="s">
        <v>33</v>
      </c>
      <c r="C285" t="s">
        <v>13</v>
      </c>
      <c r="D285" s="1">
        <v>1.6</v>
      </c>
      <c r="E285" s="2">
        <v>0.25</v>
      </c>
      <c r="F285" s="1">
        <v>0.4</v>
      </c>
      <c r="G285" s="1">
        <v>1.2</v>
      </c>
      <c r="H285" s="1">
        <v>32.026661399999995</v>
      </c>
      <c r="I285" s="1">
        <v>960.7998419999999</v>
      </c>
      <c r="J285" s="1">
        <v>600.49990124999988</v>
      </c>
      <c r="K285" s="2">
        <v>0.78749999999999998</v>
      </c>
      <c r="L285" s="3">
        <v>315</v>
      </c>
      <c r="M285" s="3">
        <v>400</v>
      </c>
      <c r="N285" s="3">
        <v>8</v>
      </c>
      <c r="O285" s="9">
        <v>2018</v>
      </c>
      <c r="P285" s="3" t="s">
        <v>77</v>
      </c>
      <c r="Q285" s="3"/>
      <c r="R285" s="3"/>
      <c r="S285" s="3" t="str">
        <f>Data[[#This Row],[Department]]</f>
        <v>Sociology</v>
      </c>
    </row>
    <row r="286" spans="1:19" x14ac:dyDescent="0.2">
      <c r="A286" t="s">
        <v>5</v>
      </c>
      <c r="B286" t="s">
        <v>34</v>
      </c>
      <c r="C286" t="s">
        <v>13</v>
      </c>
      <c r="D286" s="1">
        <v>2.8663999999999996</v>
      </c>
      <c r="E286" s="2">
        <v>0.23255651688529166</v>
      </c>
      <c r="F286" s="1">
        <v>0.66659999999999997</v>
      </c>
      <c r="G286" s="1">
        <v>2.1997999999999998</v>
      </c>
      <c r="H286" s="1">
        <v>33.846655900000002</v>
      </c>
      <c r="I286" s="1">
        <v>1015.3996770000001</v>
      </c>
      <c r="J286" s="1">
        <v>354.24214240859624</v>
      </c>
      <c r="K286" s="2">
        <v>0.7846153846153846</v>
      </c>
      <c r="L286" s="3">
        <v>204</v>
      </c>
      <c r="M286" s="3">
        <v>260</v>
      </c>
      <c r="N286" s="3">
        <v>9</v>
      </c>
      <c r="O286" s="9">
        <v>2018</v>
      </c>
      <c r="P286" s="3" t="s">
        <v>77</v>
      </c>
      <c r="Q286" s="3"/>
      <c r="R286" s="3"/>
      <c r="S286" s="3" t="str">
        <f>Data[[#This Row],[Department]]</f>
        <v>Spanish</v>
      </c>
    </row>
    <row r="287" spans="1:19" x14ac:dyDescent="0.2">
      <c r="A287" t="s">
        <v>5</v>
      </c>
      <c r="B287" t="s">
        <v>35</v>
      </c>
      <c r="C287" t="s">
        <v>13</v>
      </c>
      <c r="D287" s="1">
        <v>0.2</v>
      </c>
      <c r="E287" s="2">
        <v>0</v>
      </c>
      <c r="F287" s="1">
        <v>0</v>
      </c>
      <c r="G287" s="1">
        <v>0.2</v>
      </c>
      <c r="H287" s="1">
        <v>2.8</v>
      </c>
      <c r="I287" s="1">
        <v>84</v>
      </c>
      <c r="J287" s="1">
        <v>419.99999999999994</v>
      </c>
      <c r="K287" s="2">
        <v>0.63636363636363635</v>
      </c>
      <c r="L287" s="3">
        <v>28</v>
      </c>
      <c r="M287" s="3">
        <v>44</v>
      </c>
      <c r="N287" s="3">
        <v>1</v>
      </c>
      <c r="O287" s="9">
        <v>2018</v>
      </c>
      <c r="P287" s="3" t="s">
        <v>77</v>
      </c>
      <c r="Q287" s="3"/>
      <c r="R287" s="3"/>
      <c r="S287" s="3" t="str">
        <f>Data[[#This Row],[Department]]</f>
        <v>Theater Arts</v>
      </c>
    </row>
    <row r="288" spans="1:19" x14ac:dyDescent="0.2">
      <c r="A288" t="s">
        <v>36</v>
      </c>
      <c r="B288" t="s">
        <v>37</v>
      </c>
      <c r="C288" t="s">
        <v>13</v>
      </c>
      <c r="D288" s="1">
        <v>7.2671000000000001</v>
      </c>
      <c r="E288" s="2">
        <v>0.2968171622793136</v>
      </c>
      <c r="F288" s="1">
        <v>2.157</v>
      </c>
      <c r="G288" s="1">
        <v>5.1100999999999992</v>
      </c>
      <c r="H288" s="1">
        <v>92.096643799999981</v>
      </c>
      <c r="I288" s="1">
        <v>2762.8993139999993</v>
      </c>
      <c r="J288" s="1">
        <v>380.19282987711733</v>
      </c>
      <c r="K288" s="2">
        <v>0.54169914263445051</v>
      </c>
      <c r="L288" s="3">
        <v>695</v>
      </c>
      <c r="M288" s="3">
        <v>1283</v>
      </c>
      <c r="N288" s="3">
        <v>30</v>
      </c>
      <c r="O288" s="9">
        <v>2018</v>
      </c>
      <c r="P288" s="3" t="s">
        <v>77</v>
      </c>
      <c r="Q288" s="3"/>
      <c r="R288" s="3"/>
      <c r="S288" s="3" t="str">
        <f>Data[[#This Row],[Department]]</f>
        <v>Exercise Science</v>
      </c>
    </row>
    <row r="289" spans="1:19" x14ac:dyDescent="0.2">
      <c r="A289" t="s">
        <v>36</v>
      </c>
      <c r="B289" t="s">
        <v>38</v>
      </c>
      <c r="C289" t="s">
        <v>13</v>
      </c>
      <c r="D289" s="1">
        <v>4.1000000000000014</v>
      </c>
      <c r="E289" s="2">
        <v>0.15358536585365848</v>
      </c>
      <c r="F289" s="1">
        <v>0.62970000000000004</v>
      </c>
      <c r="G289" s="1">
        <v>3.4702999999999999</v>
      </c>
      <c r="H289" s="1">
        <v>81.149983199999994</v>
      </c>
      <c r="I289" s="1">
        <v>2434.4994959999999</v>
      </c>
      <c r="J289" s="1">
        <v>593.78036487804843</v>
      </c>
      <c r="K289" s="2">
        <v>0.67629046369203849</v>
      </c>
      <c r="L289" s="3">
        <v>773</v>
      </c>
      <c r="M289" s="3">
        <v>1143</v>
      </c>
      <c r="N289" s="3">
        <v>21</v>
      </c>
      <c r="O289" s="9">
        <v>2018</v>
      </c>
      <c r="P289" s="3" t="s">
        <v>77</v>
      </c>
      <c r="Q289" s="3"/>
      <c r="R289" s="3"/>
      <c r="S289" s="3" t="str">
        <f>Data[[#This Row],[Department]]</f>
        <v>Health Education</v>
      </c>
    </row>
    <row r="290" spans="1:19" x14ac:dyDescent="0.2">
      <c r="A290" t="s">
        <v>40</v>
      </c>
      <c r="B290" t="s">
        <v>135</v>
      </c>
      <c r="C290" t="s">
        <v>13</v>
      </c>
      <c r="D290" s="1">
        <v>2.4108999999999998</v>
      </c>
      <c r="E290" s="2">
        <v>0.24886971670330582</v>
      </c>
      <c r="F290" s="1">
        <v>0.6</v>
      </c>
      <c r="G290" s="1">
        <v>1.8109000000000002</v>
      </c>
      <c r="H290" s="1">
        <v>42.233333300000005</v>
      </c>
      <c r="I290" s="1">
        <v>1266.9999990000001</v>
      </c>
      <c r="J290" s="1">
        <v>525.52988469036472</v>
      </c>
      <c r="K290" s="2">
        <v>0.78917910447761197</v>
      </c>
      <c r="L290" s="3">
        <v>423</v>
      </c>
      <c r="M290" s="3">
        <v>536</v>
      </c>
      <c r="N290" s="3">
        <v>13</v>
      </c>
      <c r="O290" s="9">
        <v>2018</v>
      </c>
      <c r="P290" s="3" t="s">
        <v>77</v>
      </c>
      <c r="Q290" s="3"/>
      <c r="R290" s="3"/>
      <c r="S290" s="3" t="str">
        <f>Data[[#This Row],[Department]]</f>
        <v>Business (excludes Accounting)</v>
      </c>
    </row>
    <row r="291" spans="1:19" x14ac:dyDescent="0.2">
      <c r="A291" t="s">
        <v>40</v>
      </c>
      <c r="B291" t="s">
        <v>132</v>
      </c>
      <c r="C291" t="s">
        <v>13</v>
      </c>
      <c r="D291" s="1">
        <v>2.6669000000000005</v>
      </c>
      <c r="E291" s="2">
        <v>0.37500468708987955</v>
      </c>
      <c r="F291" s="1">
        <v>1.0001</v>
      </c>
      <c r="G291" s="1">
        <v>1.6667999999999998</v>
      </c>
      <c r="H291" s="1">
        <v>53.366653900000003</v>
      </c>
      <c r="I291" s="1">
        <v>1600.9996170000002</v>
      </c>
      <c r="J291" s="1">
        <v>600.32232817128499</v>
      </c>
      <c r="K291" s="2">
        <v>0.75044247787610618</v>
      </c>
      <c r="L291" s="3">
        <v>424</v>
      </c>
      <c r="M291" s="3">
        <v>565</v>
      </c>
      <c r="N291" s="3">
        <v>11</v>
      </c>
      <c r="O291" s="9">
        <v>2018</v>
      </c>
      <c r="P291" s="3" t="s">
        <v>77</v>
      </c>
      <c r="Q291" s="3"/>
      <c r="R291" s="3"/>
      <c r="S291" s="3" t="str">
        <f>Data[[#This Row],[Department]]</f>
        <v>Accounting</v>
      </c>
    </row>
    <row r="292" spans="1:19" x14ac:dyDescent="0.2">
      <c r="A292" t="s">
        <v>40</v>
      </c>
      <c r="B292" t="s">
        <v>41</v>
      </c>
      <c r="C292" t="s">
        <v>13</v>
      </c>
      <c r="D292" s="1">
        <v>5.2796000000000003</v>
      </c>
      <c r="E292" s="2">
        <v>0.32515720887946054</v>
      </c>
      <c r="F292" s="1">
        <v>1.7166999999999999</v>
      </c>
      <c r="G292" s="1">
        <v>3.5629</v>
      </c>
      <c r="H292" s="1">
        <v>58.552853799999994</v>
      </c>
      <c r="I292" s="1">
        <v>1756.5856139999999</v>
      </c>
      <c r="J292" s="1">
        <v>332.71187476323962</v>
      </c>
      <c r="K292" s="2">
        <v>0.57494866529774125</v>
      </c>
      <c r="L292" s="3">
        <v>280</v>
      </c>
      <c r="M292" s="3">
        <v>487</v>
      </c>
      <c r="N292" s="3">
        <v>19</v>
      </c>
      <c r="O292" s="9">
        <v>2018</v>
      </c>
      <c r="P292" s="3" t="s">
        <v>77</v>
      </c>
      <c r="Q292" s="3"/>
      <c r="R292" s="3"/>
      <c r="S292" s="3" t="str">
        <f>Data[[#This Row],[Department]]</f>
        <v>Automotive</v>
      </c>
    </row>
    <row r="293" spans="1:19" x14ac:dyDescent="0.2">
      <c r="A293" t="s">
        <v>40</v>
      </c>
      <c r="B293" t="s">
        <v>42</v>
      </c>
      <c r="C293" t="s">
        <v>13</v>
      </c>
      <c r="D293" s="1">
        <v>2.2051000000000003</v>
      </c>
      <c r="E293" s="2">
        <v>0.18135231962269283</v>
      </c>
      <c r="F293" s="1">
        <v>0.39989999999999998</v>
      </c>
      <c r="G293" s="1">
        <v>1.8051999999999999</v>
      </c>
      <c r="H293" s="1">
        <v>28.216664316599999</v>
      </c>
      <c r="I293" s="1">
        <v>846.49992949800003</v>
      </c>
      <c r="J293" s="1">
        <v>383.88278513355397</v>
      </c>
      <c r="K293" s="2">
        <v>0.41935483870967744</v>
      </c>
      <c r="L293" s="3">
        <v>416</v>
      </c>
      <c r="M293" s="3">
        <v>992</v>
      </c>
      <c r="N293" s="3">
        <v>22</v>
      </c>
      <c r="O293" s="9">
        <v>2018</v>
      </c>
      <c r="P293" s="3" t="s">
        <v>77</v>
      </c>
      <c r="Q293" s="3"/>
      <c r="R293" s="3"/>
      <c r="S293" s="3" t="str">
        <f>Data[[#This Row],[Department]]</f>
        <v>Business Office Technology</v>
      </c>
    </row>
    <row r="294" spans="1:19" x14ac:dyDescent="0.2">
      <c r="A294" t="s">
        <v>40</v>
      </c>
      <c r="B294" t="s">
        <v>43</v>
      </c>
      <c r="C294" t="s">
        <v>13</v>
      </c>
      <c r="D294" s="1">
        <v>1.6665000000000001</v>
      </c>
      <c r="E294" s="2">
        <v>0.39999999999999997</v>
      </c>
      <c r="F294" s="1">
        <v>0.66659999999999997</v>
      </c>
      <c r="G294" s="1">
        <v>0.99990000000000001</v>
      </c>
      <c r="H294" s="1">
        <v>15.81</v>
      </c>
      <c r="I294" s="1">
        <v>474.3</v>
      </c>
      <c r="J294" s="1">
        <v>284.6084608460846</v>
      </c>
      <c r="K294" s="2">
        <v>0.59230769230769231</v>
      </c>
      <c r="L294" s="3">
        <v>77</v>
      </c>
      <c r="M294" s="3">
        <v>130</v>
      </c>
      <c r="N294" s="3">
        <v>5</v>
      </c>
      <c r="O294" s="9">
        <v>2018</v>
      </c>
      <c r="P294" s="3" t="s">
        <v>77</v>
      </c>
      <c r="Q294" s="3"/>
      <c r="R294" s="3"/>
      <c r="S294" s="3" t="str">
        <f>Data[[#This Row],[Department]]</f>
        <v>CADD Technology</v>
      </c>
    </row>
    <row r="295" spans="1:19" x14ac:dyDescent="0.2">
      <c r="A295" t="s">
        <v>40</v>
      </c>
      <c r="B295" t="s">
        <v>45</v>
      </c>
      <c r="C295" t="s">
        <v>13</v>
      </c>
      <c r="D295" s="1">
        <v>5.1058000000000021</v>
      </c>
      <c r="E295" s="2">
        <v>0.18606290884876014</v>
      </c>
      <c r="F295" s="1">
        <v>0.95</v>
      </c>
      <c r="G295" s="1">
        <v>4.155800000000001</v>
      </c>
      <c r="H295" s="1">
        <v>80.900543522800007</v>
      </c>
      <c r="I295" s="1">
        <v>2427.0163056840001</v>
      </c>
      <c r="J295" s="1">
        <v>475.34496174624917</v>
      </c>
      <c r="K295" s="2">
        <v>0.81100000000000005</v>
      </c>
      <c r="L295" s="3">
        <v>811</v>
      </c>
      <c r="M295" s="3">
        <v>1000</v>
      </c>
      <c r="N295" s="3">
        <v>26</v>
      </c>
      <c r="O295" s="9">
        <v>2018</v>
      </c>
      <c r="P295" s="3" t="s">
        <v>77</v>
      </c>
      <c r="Q295" s="3"/>
      <c r="R295" s="3"/>
      <c r="S295" s="3" t="str">
        <f>Data[[#This Row],[Department]]</f>
        <v>Child Development</v>
      </c>
    </row>
    <row r="296" spans="1:19" x14ac:dyDescent="0.2">
      <c r="A296" t="s">
        <v>40</v>
      </c>
      <c r="B296" t="s">
        <v>46</v>
      </c>
      <c r="C296" t="s">
        <v>13</v>
      </c>
      <c r="D296" s="1">
        <v>6.0662999999999991</v>
      </c>
      <c r="E296" s="2">
        <v>0.48899658770585053</v>
      </c>
      <c r="F296" s="1">
        <v>2.9664000000000006</v>
      </c>
      <c r="G296" s="1">
        <v>3.0998999999999999</v>
      </c>
      <c r="H296" s="1">
        <v>78.966657024399993</v>
      </c>
      <c r="I296" s="1">
        <v>2368.9997107319996</v>
      </c>
      <c r="J296" s="1">
        <v>390.51806055289057</v>
      </c>
      <c r="K296" s="2">
        <v>0.52112676056338025</v>
      </c>
      <c r="L296" s="3">
        <v>444</v>
      </c>
      <c r="M296" s="3">
        <v>852</v>
      </c>
      <c r="N296" s="3">
        <v>21</v>
      </c>
      <c r="O296" s="9">
        <v>2018</v>
      </c>
      <c r="P296" s="3" t="s">
        <v>77</v>
      </c>
      <c r="Q296" s="3"/>
      <c r="R296" s="3"/>
      <c r="S296" s="3" t="str">
        <f>Data[[#This Row],[Department]]</f>
        <v>Computer &amp; Information Science</v>
      </c>
    </row>
    <row r="297" spans="1:19" x14ac:dyDescent="0.2">
      <c r="A297" t="s">
        <v>40</v>
      </c>
      <c r="B297" t="s">
        <v>47</v>
      </c>
      <c r="C297" t="s">
        <v>13</v>
      </c>
      <c r="D297" s="1">
        <v>2.4499999999999993</v>
      </c>
      <c r="E297" s="2">
        <v>0.14285714285714288</v>
      </c>
      <c r="F297" s="1">
        <v>0.35</v>
      </c>
      <c r="G297" s="1">
        <v>2.0999999999999996</v>
      </c>
      <c r="H297" s="1">
        <v>43.599999999999994</v>
      </c>
      <c r="I297" s="1">
        <v>1307.9999999999998</v>
      </c>
      <c r="J297" s="1">
        <v>533.8775510204083</v>
      </c>
      <c r="K297" s="2">
        <v>0.76944444444444449</v>
      </c>
      <c r="L297" s="3">
        <v>277</v>
      </c>
      <c r="M297" s="3">
        <v>360</v>
      </c>
      <c r="N297" s="3">
        <v>9</v>
      </c>
      <c r="O297" s="9">
        <v>2018</v>
      </c>
      <c r="P297" s="3" t="s">
        <v>77</v>
      </c>
      <c r="Q297" s="3"/>
      <c r="R297" s="3"/>
      <c r="S297" s="3" t="str">
        <f>Data[[#This Row],[Department]]</f>
        <v>Computer Science</v>
      </c>
    </row>
    <row r="298" spans="1:19" x14ac:dyDescent="0.2">
      <c r="A298" t="s">
        <v>40</v>
      </c>
      <c r="B298" t="s">
        <v>48</v>
      </c>
      <c r="C298" t="s">
        <v>13</v>
      </c>
      <c r="D298" s="1">
        <v>1.5999999999999999</v>
      </c>
      <c r="E298" s="2">
        <v>0.50000000000000011</v>
      </c>
      <c r="F298" s="1">
        <v>0.8</v>
      </c>
      <c r="G298" s="1">
        <v>0.8</v>
      </c>
      <c r="H298" s="1">
        <v>34.046660200000005</v>
      </c>
      <c r="I298" s="1">
        <v>1021.3998060000001</v>
      </c>
      <c r="J298" s="1">
        <v>638.37487875000011</v>
      </c>
      <c r="K298" s="2">
        <v>0.83499999999999996</v>
      </c>
      <c r="L298" s="3">
        <v>334</v>
      </c>
      <c r="M298" s="3">
        <v>400</v>
      </c>
      <c r="N298" s="3">
        <v>8</v>
      </c>
      <c r="O298" s="9">
        <v>2018</v>
      </c>
      <c r="P298" s="3" t="s">
        <v>77</v>
      </c>
      <c r="Q298" s="3"/>
      <c r="R298" s="3"/>
      <c r="S298" s="3" t="str">
        <f>Data[[#This Row],[Department]]</f>
        <v>Economics</v>
      </c>
    </row>
    <row r="299" spans="1:19" x14ac:dyDescent="0.2">
      <c r="A299" t="s">
        <v>40</v>
      </c>
      <c r="B299" t="s">
        <v>49</v>
      </c>
      <c r="C299" t="s">
        <v>13</v>
      </c>
      <c r="D299" s="1">
        <v>0.4</v>
      </c>
      <c r="E299" s="2">
        <v>0</v>
      </c>
      <c r="F299" s="1">
        <v>0</v>
      </c>
      <c r="G299" s="1">
        <v>0.4</v>
      </c>
      <c r="H299" s="1">
        <v>5.3</v>
      </c>
      <c r="I299" s="1">
        <v>159</v>
      </c>
      <c r="J299" s="1">
        <v>397.49999999999994</v>
      </c>
      <c r="K299" s="2">
        <v>0.53</v>
      </c>
      <c r="L299" s="3">
        <v>53</v>
      </c>
      <c r="M299" s="3">
        <v>100</v>
      </c>
      <c r="N299" s="3">
        <v>2</v>
      </c>
      <c r="O299" s="9">
        <v>2018</v>
      </c>
      <c r="P299" s="3" t="s">
        <v>77</v>
      </c>
      <c r="Q299" s="3"/>
      <c r="R299" s="3"/>
      <c r="S299" s="3" t="str">
        <f>Data[[#This Row],[Department]]</f>
        <v>Education</v>
      </c>
    </row>
    <row r="300" spans="1:19" x14ac:dyDescent="0.2">
      <c r="A300" t="s">
        <v>40</v>
      </c>
      <c r="B300" t="s">
        <v>50</v>
      </c>
      <c r="C300" t="s">
        <v>13</v>
      </c>
      <c r="D300" s="1">
        <v>1.75</v>
      </c>
      <c r="E300" s="2">
        <v>0.59999999999999987</v>
      </c>
      <c r="F300" s="1">
        <v>1.0499999999999998</v>
      </c>
      <c r="G300" s="1">
        <v>0.7</v>
      </c>
      <c r="H300" s="1">
        <v>22.916665299999998</v>
      </c>
      <c r="I300" s="1">
        <v>687.49995899999999</v>
      </c>
      <c r="J300" s="1">
        <v>392.85711942857137</v>
      </c>
      <c r="K300" s="2">
        <v>0.79285714285714282</v>
      </c>
      <c r="L300" s="3">
        <v>111</v>
      </c>
      <c r="M300" s="3">
        <v>140</v>
      </c>
      <c r="N300" s="3">
        <v>5</v>
      </c>
      <c r="O300" s="9">
        <v>2018</v>
      </c>
      <c r="P300" s="3" t="s">
        <v>77</v>
      </c>
      <c r="Q300" s="3"/>
      <c r="R300" s="3"/>
      <c r="S300" s="3" t="str">
        <f>Data[[#This Row],[Department]]</f>
        <v>Electronics Technology</v>
      </c>
    </row>
    <row r="301" spans="1:19" x14ac:dyDescent="0.2">
      <c r="A301" t="s">
        <v>40</v>
      </c>
      <c r="B301" t="s">
        <v>51</v>
      </c>
      <c r="C301" t="s">
        <v>13</v>
      </c>
      <c r="D301" s="1">
        <v>1.2775999999999998</v>
      </c>
      <c r="E301" s="2">
        <v>0.67838134001252359</v>
      </c>
      <c r="F301" s="1">
        <v>0.86670000000000003</v>
      </c>
      <c r="G301" s="1">
        <v>0.41090000000000004</v>
      </c>
      <c r="H301" s="1">
        <v>11.033795300000001</v>
      </c>
      <c r="I301" s="1">
        <v>331.01385900000002</v>
      </c>
      <c r="J301" s="1">
        <v>261.31985395121183</v>
      </c>
      <c r="K301" s="2">
        <v>0.35971223021582732</v>
      </c>
      <c r="L301" s="3">
        <v>100</v>
      </c>
      <c r="M301" s="3">
        <v>278</v>
      </c>
      <c r="N301" s="3">
        <v>7</v>
      </c>
      <c r="O301" s="9">
        <v>2018</v>
      </c>
      <c r="P301" s="3" t="s">
        <v>77</v>
      </c>
      <c r="Q301" s="3"/>
      <c r="R301" s="3"/>
      <c r="S301" s="3" t="str">
        <f>Data[[#This Row],[Department]]</f>
        <v>Environmental Hlth/ Safety Mgt</v>
      </c>
    </row>
    <row r="302" spans="1:19" x14ac:dyDescent="0.2">
      <c r="A302" t="s">
        <v>40</v>
      </c>
      <c r="B302" t="s">
        <v>52</v>
      </c>
      <c r="C302" t="s">
        <v>13</v>
      </c>
      <c r="D302" s="1">
        <v>2.5497000000000005</v>
      </c>
      <c r="E302" s="2">
        <v>0</v>
      </c>
      <c r="F302" s="1">
        <v>0</v>
      </c>
      <c r="G302" s="1">
        <v>2.5497000000000005</v>
      </c>
      <c r="H302" s="1">
        <v>28.793321999999996</v>
      </c>
      <c r="I302" s="1">
        <v>863.7996599999999</v>
      </c>
      <c r="J302" s="1">
        <v>338.78482174373443</v>
      </c>
      <c r="K302" s="2">
        <v>0.54838709677419351</v>
      </c>
      <c r="L302" s="3">
        <v>170</v>
      </c>
      <c r="M302" s="3">
        <v>310</v>
      </c>
      <c r="N302" s="3">
        <v>9</v>
      </c>
      <c r="O302" s="9">
        <v>2018</v>
      </c>
      <c r="P302" s="3" t="s">
        <v>77</v>
      </c>
      <c r="Q302" s="3"/>
      <c r="R302" s="3"/>
      <c r="S302" s="3" t="str">
        <f>Data[[#This Row],[Department]]</f>
        <v>Graphic Design</v>
      </c>
    </row>
    <row r="303" spans="1:19" x14ac:dyDescent="0.2">
      <c r="A303" t="s">
        <v>40</v>
      </c>
      <c r="B303" t="s">
        <v>53</v>
      </c>
      <c r="C303" t="s">
        <v>13</v>
      </c>
      <c r="D303" s="1">
        <v>2.5204</v>
      </c>
      <c r="E303" s="2">
        <v>0.27063164577051263</v>
      </c>
      <c r="F303" s="1">
        <v>0.68210000000000004</v>
      </c>
      <c r="G303" s="1">
        <v>1.8383</v>
      </c>
      <c r="H303" s="1">
        <v>18.931035975000004</v>
      </c>
      <c r="I303" s="1">
        <v>567.93107925000015</v>
      </c>
      <c r="J303" s="1">
        <v>225.33370863751793</v>
      </c>
      <c r="K303" s="2">
        <v>0.68111455108359131</v>
      </c>
      <c r="L303" s="3">
        <v>220</v>
      </c>
      <c r="M303" s="3">
        <v>323</v>
      </c>
      <c r="N303" s="3">
        <v>12</v>
      </c>
      <c r="O303" s="9">
        <v>2018</v>
      </c>
      <c r="P303" s="3" t="s">
        <v>77</v>
      </c>
      <c r="Q303" s="3"/>
      <c r="R303" s="3"/>
      <c r="S303" s="3" t="str">
        <f>Data[[#This Row],[Department]]</f>
        <v>Ornamental Horticulture</v>
      </c>
    </row>
    <row r="304" spans="1:19" x14ac:dyDescent="0.2">
      <c r="A304" t="s">
        <v>40</v>
      </c>
      <c r="B304" t="s">
        <v>54</v>
      </c>
      <c r="C304" t="s">
        <v>13</v>
      </c>
      <c r="D304" s="1">
        <v>1.0546</v>
      </c>
      <c r="E304" s="2">
        <v>9.4822681585435248E-2</v>
      </c>
      <c r="F304" s="1">
        <v>0.1</v>
      </c>
      <c r="G304" s="1">
        <v>0.95459999999999989</v>
      </c>
      <c r="H304" s="1">
        <v>15.973329300000001</v>
      </c>
      <c r="I304" s="1">
        <v>479.19987900000007</v>
      </c>
      <c r="J304" s="1">
        <v>454.39017542196098</v>
      </c>
      <c r="K304" s="2">
        <v>0.62647058823529411</v>
      </c>
      <c r="L304" s="3">
        <v>213</v>
      </c>
      <c r="M304" s="3">
        <v>340</v>
      </c>
      <c r="N304" s="3">
        <v>8</v>
      </c>
      <c r="O304" s="9">
        <v>2018</v>
      </c>
      <c r="P304" s="3" t="s">
        <v>77</v>
      </c>
      <c r="Q304" s="3"/>
      <c r="R304" s="3"/>
      <c r="S304" s="3" t="str">
        <f>Data[[#This Row],[Department]]</f>
        <v>Paralegal Studies</v>
      </c>
    </row>
    <row r="305" spans="1:19" x14ac:dyDescent="0.2">
      <c r="A305" t="s">
        <v>40</v>
      </c>
      <c r="B305" t="s">
        <v>55</v>
      </c>
      <c r="C305" t="s">
        <v>13</v>
      </c>
      <c r="D305" s="1">
        <v>0.8327</v>
      </c>
      <c r="E305" s="2">
        <v>0</v>
      </c>
      <c r="F305" s="1">
        <v>0</v>
      </c>
      <c r="G305" s="1">
        <v>0.8327</v>
      </c>
      <c r="H305" s="1">
        <v>10.14</v>
      </c>
      <c r="I305" s="1">
        <v>304.20000000000005</v>
      </c>
      <c r="J305" s="1">
        <v>380.25</v>
      </c>
      <c r="K305" s="2">
        <v>0.45</v>
      </c>
      <c r="L305" s="3">
        <v>99</v>
      </c>
      <c r="M305" s="3">
        <v>220</v>
      </c>
      <c r="N305" s="3">
        <v>5</v>
      </c>
      <c r="O305" s="9">
        <v>2018</v>
      </c>
      <c r="P305" s="3" t="s">
        <v>77</v>
      </c>
      <c r="Q305" s="3"/>
      <c r="R305" s="3"/>
      <c r="S305" s="3" t="str">
        <f>Data[[#This Row],[Department]]</f>
        <v>Real Estate</v>
      </c>
    </row>
    <row r="306" spans="1:19" x14ac:dyDescent="0.2">
      <c r="A306" t="s">
        <v>40</v>
      </c>
      <c r="B306" t="s">
        <v>57</v>
      </c>
      <c r="C306" t="s">
        <v>13</v>
      </c>
      <c r="D306" s="1">
        <v>2.4186000000000001</v>
      </c>
      <c r="E306" s="2">
        <v>0.3307698668651286</v>
      </c>
      <c r="F306" s="1">
        <v>0.8</v>
      </c>
      <c r="G306" s="1">
        <v>1.6186</v>
      </c>
      <c r="H306" s="1">
        <v>24.487222599999999</v>
      </c>
      <c r="I306" s="1">
        <v>734.61667799999998</v>
      </c>
      <c r="J306" s="1">
        <v>303.7363259737038</v>
      </c>
      <c r="K306" s="2">
        <v>0.43617021276595747</v>
      </c>
      <c r="L306" s="3">
        <v>246</v>
      </c>
      <c r="M306" s="3">
        <v>564</v>
      </c>
      <c r="N306" s="3">
        <v>13</v>
      </c>
      <c r="O306" s="9">
        <v>2018</v>
      </c>
      <c r="P306" s="3" t="s">
        <v>77</v>
      </c>
      <c r="Q306" s="3"/>
      <c r="R306" s="3"/>
      <c r="S306" s="3" t="str">
        <f>Data[[#This Row],[Department]]</f>
        <v>Water/Wastewater</v>
      </c>
    </row>
    <row r="307" spans="1:19" x14ac:dyDescent="0.2">
      <c r="A307" t="s">
        <v>58</v>
      </c>
      <c r="B307" t="s">
        <v>58</v>
      </c>
      <c r="C307" t="s">
        <v>13</v>
      </c>
      <c r="D307" s="1">
        <v>4.1663000000000014</v>
      </c>
      <c r="E307" s="2">
        <v>0.24002112185872349</v>
      </c>
      <c r="F307" s="1">
        <v>1</v>
      </c>
      <c r="G307" s="1">
        <v>3.1663000000000001</v>
      </c>
      <c r="H307" s="1">
        <v>73.297409539000014</v>
      </c>
      <c r="I307" s="1">
        <v>2198.9222861700005</v>
      </c>
      <c r="J307" s="1">
        <v>527.78779400667247</v>
      </c>
      <c r="K307" s="2">
        <v>0.85824941905499608</v>
      </c>
      <c r="L307" s="3">
        <v>1108</v>
      </c>
      <c r="M307" s="3">
        <v>1291</v>
      </c>
      <c r="N307" s="3">
        <v>30</v>
      </c>
      <c r="O307" s="9">
        <v>2018</v>
      </c>
      <c r="P307" s="3" t="s">
        <v>77</v>
      </c>
      <c r="Q307" s="3"/>
      <c r="R307" s="3"/>
      <c r="S307" s="3" t="str">
        <f>Data[[#This Row],[Department]]</f>
        <v>Counseling</v>
      </c>
    </row>
    <row r="308" spans="1:19" x14ac:dyDescent="0.2">
      <c r="A308" t="s">
        <v>58</v>
      </c>
      <c r="B308" t="s">
        <v>59</v>
      </c>
      <c r="C308" t="s">
        <v>13</v>
      </c>
      <c r="D308" s="1">
        <v>6.6699999999999995E-2</v>
      </c>
      <c r="E308" s="2">
        <v>0</v>
      </c>
      <c r="F308" s="1">
        <v>0</v>
      </c>
      <c r="G308" s="1">
        <v>6.6699999999999995E-2</v>
      </c>
      <c r="H308" s="1">
        <v>1.0666656000000001</v>
      </c>
      <c r="I308" s="1">
        <v>31.999968000000003</v>
      </c>
      <c r="J308" s="1">
        <v>479.75964017991015</v>
      </c>
      <c r="K308" s="2">
        <v>0.94117647058823528</v>
      </c>
      <c r="L308" s="3">
        <v>32</v>
      </c>
      <c r="M308" s="3">
        <v>34</v>
      </c>
      <c r="N308" s="3">
        <v>1</v>
      </c>
      <c r="O308" s="9">
        <v>2018</v>
      </c>
      <c r="P308" s="3" t="s">
        <v>77</v>
      </c>
      <c r="Q308" s="3"/>
      <c r="R308" s="3"/>
      <c r="S308" s="3" t="str">
        <f>Data[[#This Row],[Department]]</f>
        <v>Personal Dev Special Services</v>
      </c>
    </row>
    <row r="309" spans="1:19" x14ac:dyDescent="0.2">
      <c r="A309" t="s">
        <v>58</v>
      </c>
      <c r="B309" t="s">
        <v>60</v>
      </c>
      <c r="C309" t="s">
        <v>13</v>
      </c>
      <c r="D309" s="1">
        <v>0.93740000000000001</v>
      </c>
      <c r="E309" s="2">
        <v>0</v>
      </c>
      <c r="F309" s="1">
        <v>0</v>
      </c>
      <c r="G309" s="1">
        <v>0.9373999999999999</v>
      </c>
      <c r="H309" s="1">
        <v>6.9666650000000008</v>
      </c>
      <c r="I309" s="1">
        <v>208.99995000000001</v>
      </c>
      <c r="J309" s="1">
        <v>222.95706208662261</v>
      </c>
      <c r="K309" s="2">
        <v>1.075</v>
      </c>
      <c r="L309" s="3">
        <v>86</v>
      </c>
      <c r="M309" s="3">
        <v>80</v>
      </c>
      <c r="N309" s="3">
        <v>4</v>
      </c>
      <c r="O309" s="9">
        <v>2018</v>
      </c>
      <c r="P309" s="3" t="s">
        <v>77</v>
      </c>
      <c r="Q309" s="3"/>
      <c r="R309" s="3"/>
      <c r="S309" s="3" t="str">
        <f>Data[[#This Row],[Department]]</f>
        <v>Work Experience</v>
      </c>
    </row>
    <row r="310" spans="1:19" x14ac:dyDescent="0.2">
      <c r="A310" t="s">
        <v>64</v>
      </c>
      <c r="B310" t="s">
        <v>65</v>
      </c>
      <c r="C310" t="s">
        <v>13</v>
      </c>
      <c r="D310" s="1">
        <v>0.55000000000000004</v>
      </c>
      <c r="E310" s="2">
        <v>0</v>
      </c>
      <c r="F310" s="1">
        <v>0</v>
      </c>
      <c r="G310" s="1">
        <v>0.55000000000000004</v>
      </c>
      <c r="H310" s="1">
        <v>7.7399966000000004</v>
      </c>
      <c r="I310" s="1">
        <v>232.19989800000002</v>
      </c>
      <c r="J310" s="1">
        <v>422.18163272727276</v>
      </c>
      <c r="K310" s="2">
        <v>0.68518518518518523</v>
      </c>
      <c r="L310" s="3">
        <v>74</v>
      </c>
      <c r="M310" s="3">
        <v>108</v>
      </c>
      <c r="N310" s="3">
        <v>3</v>
      </c>
      <c r="O310" s="9">
        <v>2018</v>
      </c>
      <c r="P310" s="3" t="s">
        <v>77</v>
      </c>
      <c r="Q310" s="3"/>
      <c r="R310" s="3"/>
      <c r="S310" s="3" t="str">
        <f>Data[[#This Row],[Department]]</f>
        <v>Astronomy</v>
      </c>
    </row>
    <row r="311" spans="1:19" x14ac:dyDescent="0.2">
      <c r="A311" t="s">
        <v>64</v>
      </c>
      <c r="B311" t="s">
        <v>66</v>
      </c>
      <c r="C311" t="s">
        <v>13</v>
      </c>
      <c r="D311" s="1">
        <v>9.7334000000000032</v>
      </c>
      <c r="E311" s="2">
        <v>0.23106006123245726</v>
      </c>
      <c r="F311" s="1">
        <v>2.2490000000000001</v>
      </c>
      <c r="G311" s="1">
        <v>7.4844000000000017</v>
      </c>
      <c r="H311" s="1">
        <v>180.5633206</v>
      </c>
      <c r="I311" s="1">
        <v>5416.8996179999995</v>
      </c>
      <c r="J311" s="1">
        <v>556.52697084266526</v>
      </c>
      <c r="K311" s="2">
        <v>0.93066884176182707</v>
      </c>
      <c r="L311" s="3">
        <v>1141</v>
      </c>
      <c r="M311" s="3">
        <v>1226</v>
      </c>
      <c r="N311" s="3">
        <v>34</v>
      </c>
      <c r="O311" s="9">
        <v>2018</v>
      </c>
      <c r="P311" s="3" t="s">
        <v>77</v>
      </c>
      <c r="Q311" s="3"/>
      <c r="R311" s="3"/>
      <c r="S311" s="3" t="str">
        <f>Data[[#This Row],[Department]]</f>
        <v>Biology</v>
      </c>
    </row>
    <row r="312" spans="1:19" x14ac:dyDescent="0.2">
      <c r="A312" t="s">
        <v>64</v>
      </c>
      <c r="B312" t="s">
        <v>67</v>
      </c>
      <c r="C312" t="s">
        <v>13</v>
      </c>
      <c r="D312" s="1">
        <v>4.9500999999999999</v>
      </c>
      <c r="E312" s="2">
        <v>0.3333265994626371</v>
      </c>
      <c r="F312" s="1">
        <v>1.65</v>
      </c>
      <c r="G312" s="1">
        <v>3.3001000000000005</v>
      </c>
      <c r="H312" s="1">
        <v>74.909994999999995</v>
      </c>
      <c r="I312" s="1">
        <v>2247.2998499999999</v>
      </c>
      <c r="J312" s="1">
        <v>453.9907981656936</v>
      </c>
      <c r="K312" s="2">
        <v>0.84302325581395354</v>
      </c>
      <c r="L312" s="3">
        <v>290</v>
      </c>
      <c r="M312" s="3">
        <v>344</v>
      </c>
      <c r="N312" s="3">
        <v>12</v>
      </c>
      <c r="O312" s="9">
        <v>2018</v>
      </c>
      <c r="P312" s="3" t="s">
        <v>77</v>
      </c>
      <c r="Q312" s="3"/>
      <c r="R312" s="3"/>
      <c r="S312" s="3" t="str">
        <f>Data[[#This Row],[Department]]</f>
        <v>Chemistry</v>
      </c>
    </row>
    <row r="313" spans="1:19" x14ac:dyDescent="0.2">
      <c r="A313" t="s">
        <v>64</v>
      </c>
      <c r="B313" t="s">
        <v>68</v>
      </c>
      <c r="C313" t="s">
        <v>13</v>
      </c>
      <c r="D313" s="1">
        <v>2.2833000000000001</v>
      </c>
      <c r="E313" s="2">
        <v>0.45565628695309418</v>
      </c>
      <c r="F313" s="1">
        <v>1.0404</v>
      </c>
      <c r="G313" s="1">
        <v>1.2429000000000001</v>
      </c>
      <c r="H313" s="1">
        <v>42.392616400000001</v>
      </c>
      <c r="I313" s="1">
        <v>1271.7784920000001</v>
      </c>
      <c r="J313" s="1">
        <v>556.99141242937856</v>
      </c>
      <c r="K313" s="2">
        <v>1.0674603174603174</v>
      </c>
      <c r="L313" s="3">
        <v>269</v>
      </c>
      <c r="M313" s="3">
        <v>252</v>
      </c>
      <c r="N313" s="3">
        <v>8</v>
      </c>
      <c r="O313" s="9">
        <v>2018</v>
      </c>
      <c r="P313" s="3" t="s">
        <v>77</v>
      </c>
      <c r="Q313" s="3"/>
      <c r="R313" s="3"/>
      <c r="S313" s="3" t="str">
        <f>Data[[#This Row],[Department]]</f>
        <v>Engineering</v>
      </c>
    </row>
    <row r="314" spans="1:19" x14ac:dyDescent="0.2">
      <c r="A314" t="s">
        <v>64</v>
      </c>
      <c r="B314" t="s">
        <v>69</v>
      </c>
      <c r="C314" t="s">
        <v>13</v>
      </c>
      <c r="D314" s="1">
        <v>0.75000000000000011</v>
      </c>
      <c r="E314" s="2">
        <v>0</v>
      </c>
      <c r="F314" s="1">
        <v>0</v>
      </c>
      <c r="G314" s="1">
        <v>0.75000000000000011</v>
      </c>
      <c r="H314" s="1">
        <v>8.7933333307999995</v>
      </c>
      <c r="I314" s="1">
        <v>263.79999992399996</v>
      </c>
      <c r="J314" s="1">
        <v>351.73333323199995</v>
      </c>
      <c r="K314" s="2">
        <v>0.7109375</v>
      </c>
      <c r="L314" s="3">
        <v>91</v>
      </c>
      <c r="M314" s="3">
        <v>128</v>
      </c>
      <c r="N314" s="3">
        <v>4</v>
      </c>
      <c r="O314" s="9">
        <v>2018</v>
      </c>
      <c r="P314" s="3" t="s">
        <v>77</v>
      </c>
      <c r="Q314" s="3"/>
      <c r="R314" s="3"/>
      <c r="S314" s="3" t="str">
        <f>Data[[#This Row],[Department]]</f>
        <v>Geography</v>
      </c>
    </row>
    <row r="315" spans="1:19" x14ac:dyDescent="0.2">
      <c r="A315" t="s">
        <v>64</v>
      </c>
      <c r="B315" t="s">
        <v>70</v>
      </c>
      <c r="C315" t="s">
        <v>13</v>
      </c>
      <c r="D315" s="1">
        <v>0.2</v>
      </c>
      <c r="E315" s="2">
        <v>1</v>
      </c>
      <c r="F315" s="1">
        <v>0.2</v>
      </c>
      <c r="G315" s="1">
        <v>0</v>
      </c>
      <c r="H315" s="1">
        <v>2.2999999999999998</v>
      </c>
      <c r="I315" s="1">
        <v>69</v>
      </c>
      <c r="J315" s="1">
        <v>344.99999999999994</v>
      </c>
      <c r="K315" s="2">
        <v>0.71875</v>
      </c>
      <c r="L315" s="3">
        <v>23</v>
      </c>
      <c r="M315" s="3">
        <v>32</v>
      </c>
      <c r="N315" s="3">
        <v>1</v>
      </c>
      <c r="O315" s="9">
        <v>2018</v>
      </c>
      <c r="P315" s="3" t="s">
        <v>77</v>
      </c>
      <c r="Q315" s="3"/>
      <c r="R315" s="3"/>
      <c r="S315" s="3" t="str">
        <f>Data[[#This Row],[Department]]</f>
        <v>Geology</v>
      </c>
    </row>
    <row r="316" spans="1:19" x14ac:dyDescent="0.2">
      <c r="A316" t="s">
        <v>64</v>
      </c>
      <c r="B316" t="s">
        <v>71</v>
      </c>
      <c r="C316" t="s">
        <v>13</v>
      </c>
      <c r="D316" s="1">
        <v>19.708600000000004</v>
      </c>
      <c r="E316" s="2">
        <v>0.39111859797245879</v>
      </c>
      <c r="F316" s="1">
        <v>7.7084000000000028</v>
      </c>
      <c r="G316" s="1">
        <v>12.000200000000003</v>
      </c>
      <c r="H316" s="1">
        <v>352.46147699820011</v>
      </c>
      <c r="I316" s="1">
        <v>10573.844309946004</v>
      </c>
      <c r="J316" s="1">
        <v>536.50915386917393</v>
      </c>
      <c r="K316" s="2">
        <v>0.795084485407066</v>
      </c>
      <c r="L316" s="3">
        <v>2588</v>
      </c>
      <c r="M316" s="3">
        <v>3255</v>
      </c>
      <c r="N316" s="3">
        <v>74</v>
      </c>
      <c r="O316" s="9">
        <v>2018</v>
      </c>
      <c r="P316" s="3" t="s">
        <v>77</v>
      </c>
      <c r="Q316" s="3"/>
      <c r="R316" s="3"/>
      <c r="S316" s="3" t="str">
        <f>Data[[#This Row],[Department]]</f>
        <v>Math</v>
      </c>
    </row>
    <row r="317" spans="1:19" x14ac:dyDescent="0.2">
      <c r="A317" t="s">
        <v>64</v>
      </c>
      <c r="B317" t="s">
        <v>72</v>
      </c>
      <c r="C317" t="s">
        <v>13</v>
      </c>
      <c r="D317" s="1">
        <v>0.75</v>
      </c>
      <c r="E317" s="2">
        <v>0.73333333333333339</v>
      </c>
      <c r="F317" s="1">
        <v>0.55000000000000004</v>
      </c>
      <c r="G317" s="1">
        <v>0.2</v>
      </c>
      <c r="H317" s="1">
        <v>10.646663199999999</v>
      </c>
      <c r="I317" s="1">
        <v>319.39989599999996</v>
      </c>
      <c r="J317" s="1">
        <v>425.86652799999996</v>
      </c>
      <c r="K317" s="2">
        <v>0.8046875</v>
      </c>
      <c r="L317" s="3">
        <v>103</v>
      </c>
      <c r="M317" s="3">
        <v>128</v>
      </c>
      <c r="N317" s="3">
        <v>4</v>
      </c>
      <c r="O317" s="9">
        <v>2018</v>
      </c>
      <c r="P317" s="3" t="s">
        <v>77</v>
      </c>
      <c r="Q317" s="3"/>
      <c r="R317" s="3"/>
      <c r="S317" s="3" t="str">
        <f>Data[[#This Row],[Department]]</f>
        <v>Oceanography</v>
      </c>
    </row>
    <row r="318" spans="1:19" x14ac:dyDescent="0.2">
      <c r="A318" t="s">
        <v>64</v>
      </c>
      <c r="B318" t="s">
        <v>73</v>
      </c>
      <c r="C318" t="s">
        <v>13</v>
      </c>
      <c r="D318" s="1">
        <v>3.2669000000000001</v>
      </c>
      <c r="E318" s="2">
        <v>0.25510422724907406</v>
      </c>
      <c r="F318" s="1">
        <v>0.83340000000000003</v>
      </c>
      <c r="G318" s="1">
        <v>2.4335</v>
      </c>
      <c r="H318" s="1">
        <v>48.0899942</v>
      </c>
      <c r="I318" s="1">
        <v>1442.699826</v>
      </c>
      <c r="J318" s="1">
        <v>441.61126021610698</v>
      </c>
      <c r="K318" s="2">
        <v>0.80078125</v>
      </c>
      <c r="L318" s="3">
        <v>205</v>
      </c>
      <c r="M318" s="3">
        <v>256</v>
      </c>
      <c r="N318" s="3">
        <v>8</v>
      </c>
      <c r="O318" s="9">
        <v>2018</v>
      </c>
      <c r="P318" s="3" t="s">
        <v>77</v>
      </c>
      <c r="Q318" s="3"/>
      <c r="R318" s="3"/>
      <c r="S318" s="3" t="str">
        <f>Data[[#This Row],[Department]]</f>
        <v>Physics</v>
      </c>
    </row>
    <row r="319" spans="1:19" x14ac:dyDescent="0.2">
      <c r="A319" t="s">
        <v>64</v>
      </c>
      <c r="B319" t="s">
        <v>74</v>
      </c>
      <c r="C319" t="s">
        <v>13</v>
      </c>
      <c r="D319" s="1">
        <v>0.2</v>
      </c>
      <c r="E319" s="2">
        <v>0</v>
      </c>
      <c r="F319" s="1">
        <v>0</v>
      </c>
      <c r="G319" s="1">
        <v>0.2</v>
      </c>
      <c r="H319" s="1">
        <v>2.2000000000000002</v>
      </c>
      <c r="I319" s="1">
        <v>66</v>
      </c>
      <c r="J319" s="1">
        <v>330</v>
      </c>
      <c r="K319" s="2">
        <v>0.91666666666666663</v>
      </c>
      <c r="L319" s="3">
        <v>22</v>
      </c>
      <c r="M319" s="3">
        <v>24</v>
      </c>
      <c r="N319" s="3">
        <v>1</v>
      </c>
      <c r="O319" s="9">
        <v>2018</v>
      </c>
      <c r="P319" s="3" t="s">
        <v>77</v>
      </c>
      <c r="Q319" s="3"/>
      <c r="R319" s="3"/>
      <c r="S319" s="3" t="str">
        <f>Data[[#This Row],[Department]]</f>
        <v>Science</v>
      </c>
    </row>
    <row r="320" spans="1:19" x14ac:dyDescent="0.2">
      <c r="A320" t="s">
        <v>5</v>
      </c>
      <c r="B320" t="s">
        <v>6</v>
      </c>
      <c r="C320" t="s">
        <v>12</v>
      </c>
      <c r="D320" s="1">
        <v>2.7337000000000002</v>
      </c>
      <c r="E320" s="2">
        <v>0.39024033361378346</v>
      </c>
      <c r="F320" s="1">
        <v>1.0668</v>
      </c>
      <c r="G320" s="1">
        <v>1.6668999999999998</v>
      </c>
      <c r="H320" s="1">
        <v>29.674068600000002</v>
      </c>
      <c r="I320" s="1">
        <v>890.22205800000006</v>
      </c>
      <c r="J320" s="1">
        <v>325.64731243369795</v>
      </c>
      <c r="K320" s="2">
        <v>0.676056338028169</v>
      </c>
      <c r="L320" s="3">
        <v>240</v>
      </c>
      <c r="M320" s="3">
        <v>355</v>
      </c>
      <c r="N320" s="3">
        <v>12</v>
      </c>
      <c r="O320" s="9">
        <v>2018</v>
      </c>
      <c r="P320" s="3" t="s">
        <v>78</v>
      </c>
      <c r="Q320" s="3"/>
      <c r="R320" s="3"/>
      <c r="S320" s="3" t="str">
        <f>Data[[#This Row],[Department]]</f>
        <v>American Sign Language</v>
      </c>
    </row>
    <row r="321" spans="1:19" x14ac:dyDescent="0.2">
      <c r="A321" t="s">
        <v>5</v>
      </c>
      <c r="B321" t="s">
        <v>16</v>
      </c>
      <c r="C321" t="s">
        <v>12</v>
      </c>
      <c r="D321" s="1">
        <v>0.60000000000000009</v>
      </c>
      <c r="E321" s="2">
        <v>0</v>
      </c>
      <c r="F321" s="1">
        <v>0</v>
      </c>
      <c r="G321" s="1">
        <v>0.60000000000000009</v>
      </c>
      <c r="H321" s="1">
        <v>6.5</v>
      </c>
      <c r="I321" s="1">
        <v>195</v>
      </c>
      <c r="J321" s="1">
        <v>324.99999999999994</v>
      </c>
      <c r="K321" s="2">
        <v>0.43333333333333335</v>
      </c>
      <c r="L321" s="3">
        <v>65</v>
      </c>
      <c r="M321" s="3">
        <v>150</v>
      </c>
      <c r="N321" s="3">
        <v>3</v>
      </c>
      <c r="O321" s="9">
        <v>2018</v>
      </c>
      <c r="P321" s="3" t="s">
        <v>78</v>
      </c>
      <c r="Q321" s="3"/>
      <c r="R321" s="3"/>
      <c r="S321" s="3" t="str">
        <f>Data[[#This Row],[Department]]</f>
        <v>Anthropology</v>
      </c>
    </row>
    <row r="322" spans="1:19" x14ac:dyDescent="0.2">
      <c r="A322" t="s">
        <v>5</v>
      </c>
      <c r="B322" t="s">
        <v>17</v>
      </c>
      <c r="C322" t="s">
        <v>12</v>
      </c>
      <c r="D322" s="1">
        <v>7.2661000000000024</v>
      </c>
      <c r="E322" s="2">
        <v>0.18348219815306691</v>
      </c>
      <c r="F322" s="1">
        <v>1.3331999999999999</v>
      </c>
      <c r="G322" s="1">
        <v>5.932900000000001</v>
      </c>
      <c r="H322" s="1">
        <v>89.469972600000006</v>
      </c>
      <c r="I322" s="1">
        <v>2684.0991780000004</v>
      </c>
      <c r="J322" s="1">
        <v>369.40025295550561</v>
      </c>
      <c r="K322" s="2">
        <v>0.79921259842519687</v>
      </c>
      <c r="L322" s="3">
        <v>609</v>
      </c>
      <c r="M322" s="3">
        <v>762</v>
      </c>
      <c r="N322" s="3">
        <v>25</v>
      </c>
      <c r="O322" s="9">
        <v>2018</v>
      </c>
      <c r="P322" s="3" t="s">
        <v>78</v>
      </c>
      <c r="Q322" s="3"/>
      <c r="R322" s="3"/>
      <c r="S322" s="3" t="str">
        <f>Data[[#This Row],[Department]]</f>
        <v>Arabic</v>
      </c>
    </row>
    <row r="323" spans="1:19" x14ac:dyDescent="0.2">
      <c r="A323" t="s">
        <v>5</v>
      </c>
      <c r="B323" t="s">
        <v>18</v>
      </c>
      <c r="C323" t="s">
        <v>12</v>
      </c>
      <c r="D323" s="1">
        <v>0.33329999999999999</v>
      </c>
      <c r="E323" s="2">
        <v>0</v>
      </c>
      <c r="F323" s="1">
        <v>0</v>
      </c>
      <c r="G323" s="1">
        <v>0.33329999999999999</v>
      </c>
      <c r="H323" s="1">
        <v>2.9999988000000002</v>
      </c>
      <c r="I323" s="1">
        <v>89.999964000000006</v>
      </c>
      <c r="J323" s="1">
        <v>270.02689468946897</v>
      </c>
      <c r="K323" s="2">
        <v>0.6</v>
      </c>
      <c r="L323" s="3">
        <v>18</v>
      </c>
      <c r="M323" s="3">
        <v>30</v>
      </c>
      <c r="N323" s="3">
        <v>1</v>
      </c>
      <c r="O323" s="9">
        <v>2018</v>
      </c>
      <c r="P323" s="3" t="s">
        <v>78</v>
      </c>
      <c r="Q323" s="3"/>
      <c r="R323" s="3"/>
      <c r="S323" s="3" t="str">
        <f>Data[[#This Row],[Department]]</f>
        <v>Aramaic</v>
      </c>
    </row>
    <row r="324" spans="1:19" x14ac:dyDescent="0.2">
      <c r="A324" t="s">
        <v>5</v>
      </c>
      <c r="B324" t="s">
        <v>19</v>
      </c>
      <c r="C324" t="s">
        <v>12</v>
      </c>
      <c r="D324" s="1">
        <v>5.5997000000000003</v>
      </c>
      <c r="E324" s="2">
        <v>0.11905994964015928</v>
      </c>
      <c r="F324" s="1">
        <v>0.66669999999999996</v>
      </c>
      <c r="G324" s="1">
        <v>4.9329999999999998</v>
      </c>
      <c r="H324" s="1">
        <v>88.169999999999987</v>
      </c>
      <c r="I324" s="1">
        <v>2645.0999999999995</v>
      </c>
      <c r="J324" s="1">
        <v>472.36459096022992</v>
      </c>
      <c r="K324" s="2">
        <v>0.797085201793722</v>
      </c>
      <c r="L324" s="3">
        <v>711</v>
      </c>
      <c r="M324" s="3">
        <v>892</v>
      </c>
      <c r="N324" s="3">
        <v>22</v>
      </c>
      <c r="O324" s="9">
        <v>2018</v>
      </c>
      <c r="P324" s="3" t="s">
        <v>78</v>
      </c>
      <c r="Q324" s="3"/>
      <c r="R324" s="3"/>
      <c r="S324" s="3" t="str">
        <f>Data[[#This Row],[Department]]</f>
        <v>Art</v>
      </c>
    </row>
    <row r="325" spans="1:19" x14ac:dyDescent="0.2">
      <c r="A325" t="s">
        <v>5</v>
      </c>
      <c r="B325" t="s">
        <v>20</v>
      </c>
      <c r="C325" t="s">
        <v>12</v>
      </c>
      <c r="D325" s="1">
        <v>5.8000000000000025</v>
      </c>
      <c r="E325" s="2">
        <v>0.13793103448275856</v>
      </c>
      <c r="F325" s="1">
        <v>0.8</v>
      </c>
      <c r="G325" s="1">
        <v>5.0000000000000018</v>
      </c>
      <c r="H325" s="1">
        <v>75.596224000000007</v>
      </c>
      <c r="I325" s="1">
        <v>2267.8867200000004</v>
      </c>
      <c r="J325" s="1">
        <v>391.01495172413775</v>
      </c>
      <c r="K325" s="2">
        <v>0.85977011494252875</v>
      </c>
      <c r="L325" s="3">
        <v>748</v>
      </c>
      <c r="M325" s="3">
        <v>870</v>
      </c>
      <c r="N325" s="3">
        <v>29</v>
      </c>
      <c r="O325" s="9">
        <v>2018</v>
      </c>
      <c r="P325" s="3" t="s">
        <v>78</v>
      </c>
      <c r="Q325" s="3"/>
      <c r="R325" s="3"/>
      <c r="S325" s="3" t="str">
        <f>Data[[#This Row],[Department]]</f>
        <v>Communication</v>
      </c>
    </row>
    <row r="326" spans="1:19" x14ac:dyDescent="0.2">
      <c r="A326" t="s">
        <v>5</v>
      </c>
      <c r="B326" t="s">
        <v>21</v>
      </c>
      <c r="C326" t="s">
        <v>12</v>
      </c>
      <c r="D326" s="1">
        <v>13.766700000000002</v>
      </c>
      <c r="E326" s="2">
        <v>0.32687572185055236</v>
      </c>
      <c r="F326" s="1">
        <v>4.5</v>
      </c>
      <c r="G326" s="1">
        <v>9.2667000000000002</v>
      </c>
      <c r="H326" s="1">
        <v>173.42182589999999</v>
      </c>
      <c r="I326" s="1">
        <v>5202.6547769999997</v>
      </c>
      <c r="J326" s="1">
        <v>377.91589683802209</v>
      </c>
      <c r="K326" s="2">
        <v>0.79721448467966571</v>
      </c>
      <c r="L326" s="3">
        <v>1431</v>
      </c>
      <c r="M326" s="3">
        <v>1795</v>
      </c>
      <c r="N326" s="3">
        <v>51</v>
      </c>
      <c r="O326" s="9">
        <v>2018</v>
      </c>
      <c r="P326" s="3" t="s">
        <v>78</v>
      </c>
      <c r="Q326" s="3"/>
      <c r="R326" s="3"/>
      <c r="S326" s="3" t="str">
        <f>Data[[#This Row],[Department]]</f>
        <v>English</v>
      </c>
    </row>
    <row r="327" spans="1:19" x14ac:dyDescent="0.2">
      <c r="A327" t="s">
        <v>5</v>
      </c>
      <c r="B327" t="s">
        <v>22</v>
      </c>
      <c r="C327" t="s">
        <v>12</v>
      </c>
      <c r="D327" s="1">
        <v>21.549899999999983</v>
      </c>
      <c r="E327" s="2">
        <v>0.13302149893967036</v>
      </c>
      <c r="F327" s="1">
        <v>2.8666</v>
      </c>
      <c r="G327" s="1">
        <v>18.683299999999988</v>
      </c>
      <c r="H327" s="1">
        <v>202.56666599999997</v>
      </c>
      <c r="I327" s="1">
        <v>6076.9999799999987</v>
      </c>
      <c r="J327" s="1">
        <v>281.99666726991791</v>
      </c>
      <c r="K327" s="2">
        <v>0.79743589743589749</v>
      </c>
      <c r="L327" s="3">
        <v>1244</v>
      </c>
      <c r="M327" s="3">
        <v>1560</v>
      </c>
      <c r="N327" s="3">
        <v>63</v>
      </c>
      <c r="O327" s="9">
        <v>2018</v>
      </c>
      <c r="P327" s="3" t="s">
        <v>78</v>
      </c>
      <c r="Q327" s="3"/>
      <c r="R327" s="3"/>
      <c r="S327" s="3" t="str">
        <f>Data[[#This Row],[Department]]</f>
        <v>English As a Second Language</v>
      </c>
    </row>
    <row r="328" spans="1:19" x14ac:dyDescent="0.2">
      <c r="A328" t="s">
        <v>5</v>
      </c>
      <c r="B328" t="s">
        <v>23</v>
      </c>
      <c r="C328" t="s">
        <v>12</v>
      </c>
      <c r="D328" s="1">
        <v>0.33329999999999999</v>
      </c>
      <c r="E328" s="2">
        <v>0</v>
      </c>
      <c r="F328" s="1">
        <v>0</v>
      </c>
      <c r="G328" s="1">
        <v>0.33329999999999999</v>
      </c>
      <c r="H328" s="1">
        <v>2.3333324000000002</v>
      </c>
      <c r="I328" s="1">
        <v>69.999972</v>
      </c>
      <c r="J328" s="1">
        <v>210.02091809180922</v>
      </c>
      <c r="K328" s="2">
        <v>0.46666666666666667</v>
      </c>
      <c r="L328" s="3">
        <v>14</v>
      </c>
      <c r="M328" s="3">
        <v>30</v>
      </c>
      <c r="N328" s="3">
        <v>1</v>
      </c>
      <c r="O328" s="9">
        <v>2018</v>
      </c>
      <c r="P328" s="3" t="s">
        <v>78</v>
      </c>
      <c r="Q328" s="3"/>
      <c r="R328" s="3"/>
      <c r="S328" s="3" t="str">
        <f>Data[[#This Row],[Department]]</f>
        <v>French</v>
      </c>
    </row>
    <row r="329" spans="1:19" x14ac:dyDescent="0.2">
      <c r="A329" t="s">
        <v>5</v>
      </c>
      <c r="B329" t="s">
        <v>24</v>
      </c>
      <c r="C329" t="s">
        <v>12</v>
      </c>
      <c r="D329" s="1">
        <v>5.2000000000000011</v>
      </c>
      <c r="E329" s="2">
        <v>0.10496153846153843</v>
      </c>
      <c r="F329" s="1">
        <v>0.54579999999999995</v>
      </c>
      <c r="G329" s="1">
        <v>4.6542000000000012</v>
      </c>
      <c r="H329" s="1">
        <v>76.089647000000014</v>
      </c>
      <c r="I329" s="1">
        <v>2282.6894100000004</v>
      </c>
      <c r="J329" s="1">
        <v>438.97873269230769</v>
      </c>
      <c r="K329" s="2">
        <v>0.63598326359832635</v>
      </c>
      <c r="L329" s="3">
        <v>760</v>
      </c>
      <c r="M329" s="3">
        <v>1195</v>
      </c>
      <c r="N329" s="3">
        <v>26</v>
      </c>
      <c r="O329" s="9">
        <v>2018</v>
      </c>
      <c r="P329" s="3" t="s">
        <v>78</v>
      </c>
      <c r="Q329" s="3"/>
      <c r="R329" s="3"/>
      <c r="S329" s="3" t="str">
        <f>Data[[#This Row],[Department]]</f>
        <v>History</v>
      </c>
    </row>
    <row r="330" spans="1:19" x14ac:dyDescent="0.2">
      <c r="A330" t="s">
        <v>5</v>
      </c>
      <c r="B330" t="s">
        <v>25</v>
      </c>
      <c r="C330" t="s">
        <v>12</v>
      </c>
      <c r="D330" s="1">
        <v>1.6</v>
      </c>
      <c r="E330" s="2">
        <v>0.25</v>
      </c>
      <c r="F330" s="1">
        <v>0.4</v>
      </c>
      <c r="G330" s="1">
        <v>1.2000000000000002</v>
      </c>
      <c r="H330" s="1">
        <v>20.28</v>
      </c>
      <c r="I330" s="1">
        <v>608.40000000000009</v>
      </c>
      <c r="J330" s="1">
        <v>380.25</v>
      </c>
      <c r="K330" s="2">
        <v>0.63009404388714729</v>
      </c>
      <c r="L330" s="3">
        <v>201</v>
      </c>
      <c r="M330" s="3">
        <v>319</v>
      </c>
      <c r="N330" s="3">
        <v>8</v>
      </c>
      <c r="O330" s="9">
        <v>2018</v>
      </c>
      <c r="P330" s="3" t="s">
        <v>78</v>
      </c>
      <c r="Q330" s="3"/>
      <c r="R330" s="3"/>
      <c r="S330" s="3" t="str">
        <f>Data[[#This Row],[Department]]</f>
        <v>Humanities</v>
      </c>
    </row>
    <row r="331" spans="1:19" x14ac:dyDescent="0.2">
      <c r="A331" t="s">
        <v>5</v>
      </c>
      <c r="B331" t="s">
        <v>26</v>
      </c>
      <c r="C331" t="s">
        <v>12</v>
      </c>
      <c r="D331" s="1">
        <v>5.4713000000000012</v>
      </c>
      <c r="E331" s="2">
        <v>0.28026246047557246</v>
      </c>
      <c r="F331" s="1">
        <v>1.5333999999999999</v>
      </c>
      <c r="G331" s="1">
        <v>3.9379000000000008</v>
      </c>
      <c r="H331" s="1">
        <v>64.074257151300003</v>
      </c>
      <c r="I331" s="1">
        <v>1922.2277145390001</v>
      </c>
      <c r="J331" s="1">
        <v>356.21216658432627</v>
      </c>
      <c r="K331" s="2">
        <v>0.58656575212866602</v>
      </c>
      <c r="L331" s="3">
        <v>620</v>
      </c>
      <c r="M331" s="3">
        <v>1057</v>
      </c>
      <c r="N331" s="3">
        <v>26</v>
      </c>
      <c r="O331" s="9">
        <v>2018</v>
      </c>
      <c r="P331" s="3" t="s">
        <v>78</v>
      </c>
      <c r="Q331" s="3"/>
      <c r="R331" s="3"/>
      <c r="S331" s="3" t="str">
        <f>Data[[#This Row],[Department]]</f>
        <v>Music</v>
      </c>
    </row>
    <row r="332" spans="1:19" x14ac:dyDescent="0.2">
      <c r="A332" t="s">
        <v>5</v>
      </c>
      <c r="B332" t="s">
        <v>27</v>
      </c>
      <c r="C332" t="s">
        <v>12</v>
      </c>
      <c r="D332" s="1">
        <v>0.53339999999999999</v>
      </c>
      <c r="E332" s="2">
        <v>0</v>
      </c>
      <c r="F332" s="1">
        <v>0</v>
      </c>
      <c r="G332" s="1">
        <v>0.53339999999999999</v>
      </c>
      <c r="H332" s="1">
        <v>5.5999985999999993</v>
      </c>
      <c r="I332" s="1">
        <v>167.99995799999999</v>
      </c>
      <c r="J332" s="1">
        <v>314.96055118110229</v>
      </c>
      <c r="K332" s="2">
        <v>0.64615384615384619</v>
      </c>
      <c r="L332" s="3">
        <v>42</v>
      </c>
      <c r="M332" s="3">
        <v>65</v>
      </c>
      <c r="N332" s="3">
        <v>2</v>
      </c>
      <c r="O332" s="9">
        <v>2018</v>
      </c>
      <c r="P332" s="3" t="s">
        <v>78</v>
      </c>
      <c r="Q332" s="3"/>
      <c r="R332" s="3"/>
      <c r="S332" s="3" t="str">
        <f>Data[[#This Row],[Department]]</f>
        <v>Native American Languages</v>
      </c>
    </row>
    <row r="333" spans="1:19" x14ac:dyDescent="0.2">
      <c r="A333" t="s">
        <v>5</v>
      </c>
      <c r="B333" t="s">
        <v>28</v>
      </c>
      <c r="C333" t="s">
        <v>12</v>
      </c>
      <c r="D333" s="1">
        <v>1.9999999999999998</v>
      </c>
      <c r="E333" s="2">
        <v>0.40000000000000008</v>
      </c>
      <c r="F333" s="1">
        <v>0.8</v>
      </c>
      <c r="G333" s="1">
        <v>1.2</v>
      </c>
      <c r="H333" s="1">
        <v>27.5</v>
      </c>
      <c r="I333" s="1">
        <v>825</v>
      </c>
      <c r="J333" s="1">
        <v>412.50000000000006</v>
      </c>
      <c r="K333" s="2">
        <v>0.65947242206235013</v>
      </c>
      <c r="L333" s="3">
        <v>275</v>
      </c>
      <c r="M333" s="3">
        <v>417</v>
      </c>
      <c r="N333" s="3">
        <v>10</v>
      </c>
      <c r="O333" s="9">
        <v>2018</v>
      </c>
      <c r="P333" s="3" t="s">
        <v>78</v>
      </c>
      <c r="Q333" s="3"/>
      <c r="R333" s="3"/>
      <c r="S333" s="3" t="str">
        <f>Data[[#This Row],[Department]]</f>
        <v>Philosophy</v>
      </c>
    </row>
    <row r="334" spans="1:19" x14ac:dyDescent="0.2">
      <c r="A334" t="s">
        <v>5</v>
      </c>
      <c r="B334" t="s">
        <v>29</v>
      </c>
      <c r="C334" t="s">
        <v>12</v>
      </c>
      <c r="D334" s="1">
        <v>1.4</v>
      </c>
      <c r="E334" s="2">
        <v>0</v>
      </c>
      <c r="F334" s="1">
        <v>0</v>
      </c>
      <c r="G334" s="1">
        <v>1.4</v>
      </c>
      <c r="H334" s="1">
        <v>18.797669999999997</v>
      </c>
      <c r="I334" s="1">
        <v>563.93009999999992</v>
      </c>
      <c r="J334" s="1">
        <v>402.80721428571422</v>
      </c>
      <c r="K334" s="2">
        <v>0.6143790849673203</v>
      </c>
      <c r="L334" s="3">
        <v>188</v>
      </c>
      <c r="M334" s="3">
        <v>306</v>
      </c>
      <c r="N334" s="3">
        <v>7</v>
      </c>
      <c r="O334" s="9">
        <v>2018</v>
      </c>
      <c r="P334" s="3" t="s">
        <v>78</v>
      </c>
      <c r="Q334" s="3"/>
      <c r="R334" s="3"/>
      <c r="S334" s="3" t="str">
        <f>Data[[#This Row],[Department]]</f>
        <v>Political Science</v>
      </c>
    </row>
    <row r="335" spans="1:19" x14ac:dyDescent="0.2">
      <c r="A335" t="s">
        <v>5</v>
      </c>
      <c r="B335" t="s">
        <v>30</v>
      </c>
      <c r="C335" t="s">
        <v>12</v>
      </c>
      <c r="D335" s="1">
        <v>3.975000000000001</v>
      </c>
      <c r="E335" s="2">
        <v>0.24528301886792445</v>
      </c>
      <c r="F335" s="1">
        <v>0.97499999999999987</v>
      </c>
      <c r="G335" s="1">
        <v>3</v>
      </c>
      <c r="H335" s="1">
        <v>69.051869600000003</v>
      </c>
      <c r="I335" s="1">
        <v>2071.5560880000003</v>
      </c>
      <c r="J335" s="1">
        <v>521.14618566037723</v>
      </c>
      <c r="K335" s="2">
        <v>0.74810810810810813</v>
      </c>
      <c r="L335" s="3">
        <v>692</v>
      </c>
      <c r="M335" s="3">
        <v>925</v>
      </c>
      <c r="N335" s="3">
        <v>20</v>
      </c>
      <c r="O335" s="9">
        <v>2018</v>
      </c>
      <c r="P335" s="3" t="s">
        <v>78</v>
      </c>
      <c r="Q335" s="3"/>
      <c r="R335" s="3"/>
      <c r="S335" s="3" t="str">
        <f>Data[[#This Row],[Department]]</f>
        <v>Psychology</v>
      </c>
    </row>
    <row r="336" spans="1:19" x14ac:dyDescent="0.2">
      <c r="A336" t="s">
        <v>5</v>
      </c>
      <c r="B336" t="s">
        <v>31</v>
      </c>
      <c r="C336" t="s">
        <v>12</v>
      </c>
      <c r="D336" s="1">
        <v>0.60000000000000009</v>
      </c>
      <c r="E336" s="2">
        <v>0</v>
      </c>
      <c r="F336" s="1">
        <v>0</v>
      </c>
      <c r="G336" s="1">
        <v>0.60000000000000009</v>
      </c>
      <c r="H336" s="1">
        <v>6.1</v>
      </c>
      <c r="I336" s="1">
        <v>183</v>
      </c>
      <c r="J336" s="1">
        <v>304.99999999999994</v>
      </c>
      <c r="K336" s="2">
        <v>0.45185185185185184</v>
      </c>
      <c r="L336" s="3">
        <v>61</v>
      </c>
      <c r="M336" s="3">
        <v>135</v>
      </c>
      <c r="N336" s="3">
        <v>3</v>
      </c>
      <c r="O336" s="9">
        <v>2018</v>
      </c>
      <c r="P336" s="3" t="s">
        <v>78</v>
      </c>
      <c r="Q336" s="3"/>
      <c r="R336" s="3"/>
      <c r="S336" s="3" t="str">
        <f>Data[[#This Row],[Department]]</f>
        <v>Religious Studies</v>
      </c>
    </row>
    <row r="337" spans="1:19" x14ac:dyDescent="0.2">
      <c r="A337" t="s">
        <v>5</v>
      </c>
      <c r="B337" t="s">
        <v>32</v>
      </c>
      <c r="C337" t="s">
        <v>12</v>
      </c>
      <c r="D337" s="1">
        <v>0.60000000000000009</v>
      </c>
      <c r="E337" s="2">
        <v>0</v>
      </c>
      <c r="F337" s="1">
        <v>0</v>
      </c>
      <c r="G337" s="1">
        <v>0.60000000000000009</v>
      </c>
      <c r="H337" s="1">
        <v>8.9</v>
      </c>
      <c r="I337" s="1">
        <v>267</v>
      </c>
      <c r="J337" s="1">
        <v>444.99999999999994</v>
      </c>
      <c r="K337" s="2">
        <v>0.62676056338028174</v>
      </c>
      <c r="L337" s="3">
        <v>89</v>
      </c>
      <c r="M337" s="3">
        <v>142</v>
      </c>
      <c r="N337" s="3">
        <v>3</v>
      </c>
      <c r="O337" s="9">
        <v>2018</v>
      </c>
      <c r="P337" s="3" t="s">
        <v>78</v>
      </c>
      <c r="Q337" s="3"/>
      <c r="R337" s="3"/>
      <c r="S337" s="3" t="str">
        <f>Data[[#This Row],[Department]]</f>
        <v>Social Work</v>
      </c>
    </row>
    <row r="338" spans="1:19" x14ac:dyDescent="0.2">
      <c r="A338" t="s">
        <v>5</v>
      </c>
      <c r="B338" t="s">
        <v>33</v>
      </c>
      <c r="C338" t="s">
        <v>12</v>
      </c>
      <c r="D338" s="1">
        <v>1.7999999999999998</v>
      </c>
      <c r="E338" s="2">
        <v>0.55555555555555558</v>
      </c>
      <c r="F338" s="1">
        <v>1</v>
      </c>
      <c r="G338" s="1">
        <v>0.8</v>
      </c>
      <c r="H338" s="1">
        <v>26.807994000000001</v>
      </c>
      <c r="I338" s="1">
        <v>804.23982000000001</v>
      </c>
      <c r="J338" s="1">
        <v>446.79990000000009</v>
      </c>
      <c r="K338" s="2">
        <v>0.62910798122065725</v>
      </c>
      <c r="L338" s="3">
        <v>268</v>
      </c>
      <c r="M338" s="3">
        <v>426</v>
      </c>
      <c r="N338" s="3">
        <v>9</v>
      </c>
      <c r="O338" s="9">
        <v>2018</v>
      </c>
      <c r="P338" s="3" t="s">
        <v>78</v>
      </c>
      <c r="Q338" s="3"/>
      <c r="R338" s="3"/>
      <c r="S338" s="3" t="str">
        <f>Data[[#This Row],[Department]]</f>
        <v>Sociology</v>
      </c>
    </row>
    <row r="339" spans="1:19" x14ac:dyDescent="0.2">
      <c r="A339" t="s">
        <v>5</v>
      </c>
      <c r="B339" t="s">
        <v>34</v>
      </c>
      <c r="C339" t="s">
        <v>12</v>
      </c>
      <c r="D339" s="1">
        <v>3.8662999999999998</v>
      </c>
      <c r="E339" s="2">
        <v>0.51723870367017555</v>
      </c>
      <c r="F339" s="1">
        <v>1.9997999999999998</v>
      </c>
      <c r="G339" s="1">
        <v>1.8664999999999998</v>
      </c>
      <c r="H339" s="1">
        <v>37.719985000000001</v>
      </c>
      <c r="I339" s="1">
        <v>1131.5995500000001</v>
      </c>
      <c r="J339" s="1">
        <v>292.68281043892097</v>
      </c>
      <c r="K339" s="2">
        <v>0.65797101449275364</v>
      </c>
      <c r="L339" s="3">
        <v>227</v>
      </c>
      <c r="M339" s="3">
        <v>345</v>
      </c>
      <c r="N339" s="3">
        <v>12</v>
      </c>
      <c r="O339" s="9">
        <v>2018</v>
      </c>
      <c r="P339" s="3" t="s">
        <v>78</v>
      </c>
      <c r="Q339" s="3"/>
      <c r="R339" s="3"/>
      <c r="S339" s="3" t="str">
        <f>Data[[#This Row],[Department]]</f>
        <v>Spanish</v>
      </c>
    </row>
    <row r="340" spans="1:19" x14ac:dyDescent="0.2">
      <c r="A340" t="s">
        <v>5</v>
      </c>
      <c r="B340" t="s">
        <v>35</v>
      </c>
      <c r="C340" t="s">
        <v>12</v>
      </c>
      <c r="D340" s="1">
        <v>0.2</v>
      </c>
      <c r="E340" s="2">
        <v>0</v>
      </c>
      <c r="F340" s="1">
        <v>0</v>
      </c>
      <c r="G340" s="1">
        <v>0.2</v>
      </c>
      <c r="H340" s="1">
        <v>1.9</v>
      </c>
      <c r="I340" s="1">
        <v>57</v>
      </c>
      <c r="J340" s="1">
        <v>284.99999999999994</v>
      </c>
      <c r="K340" s="2">
        <v>0.43181818181818182</v>
      </c>
      <c r="L340" s="3">
        <v>19</v>
      </c>
      <c r="M340" s="3">
        <v>44</v>
      </c>
      <c r="N340" s="3">
        <v>1</v>
      </c>
      <c r="O340" s="9">
        <v>2018</v>
      </c>
      <c r="P340" s="3" t="s">
        <v>78</v>
      </c>
      <c r="Q340" s="3"/>
      <c r="R340" s="3"/>
      <c r="S340" s="3" t="str">
        <f>Data[[#This Row],[Department]]</f>
        <v>Theater Arts</v>
      </c>
    </row>
    <row r="341" spans="1:19" x14ac:dyDescent="0.2">
      <c r="A341" t="s">
        <v>36</v>
      </c>
      <c r="B341" t="s">
        <v>37</v>
      </c>
      <c r="C341" t="s">
        <v>12</v>
      </c>
      <c r="D341" s="1">
        <v>7.0005999999999977</v>
      </c>
      <c r="E341" s="2">
        <v>0.34814158786389754</v>
      </c>
      <c r="F341" s="1">
        <v>2.4372000000000003</v>
      </c>
      <c r="G341" s="1">
        <v>4.5633999999999997</v>
      </c>
      <c r="H341" s="1">
        <v>84.139006766500003</v>
      </c>
      <c r="I341" s="1">
        <v>2524.1702029950002</v>
      </c>
      <c r="J341" s="1">
        <v>360.56483772748061</v>
      </c>
      <c r="K341" s="2">
        <v>0.49258760107816713</v>
      </c>
      <c r="L341" s="3">
        <v>731</v>
      </c>
      <c r="M341" s="3">
        <v>1484</v>
      </c>
      <c r="N341" s="3">
        <v>33</v>
      </c>
      <c r="O341" s="9">
        <v>2018</v>
      </c>
      <c r="P341" s="3" t="s">
        <v>78</v>
      </c>
      <c r="Q341" s="3"/>
      <c r="R341" s="3"/>
      <c r="S341" s="3" t="str">
        <f>Data[[#This Row],[Department]]</f>
        <v>Exercise Science</v>
      </c>
    </row>
    <row r="342" spans="1:19" x14ac:dyDescent="0.2">
      <c r="A342" t="s">
        <v>36</v>
      </c>
      <c r="B342" t="s">
        <v>38</v>
      </c>
      <c r="C342" t="s">
        <v>12</v>
      </c>
      <c r="D342" s="1">
        <v>4.4333000000000009</v>
      </c>
      <c r="E342" s="2">
        <v>0.22556560575643422</v>
      </c>
      <c r="F342" s="1">
        <v>1</v>
      </c>
      <c r="G342" s="1">
        <v>3.4333000000000005</v>
      </c>
      <c r="H342" s="1">
        <v>82.294248399999987</v>
      </c>
      <c r="I342" s="1">
        <v>2468.8274519999995</v>
      </c>
      <c r="J342" s="1">
        <v>556.88255971849389</v>
      </c>
      <c r="K342" s="2">
        <v>0.67343485617597287</v>
      </c>
      <c r="L342" s="3">
        <v>796</v>
      </c>
      <c r="M342" s="3">
        <v>1182</v>
      </c>
      <c r="N342" s="3">
        <v>22</v>
      </c>
      <c r="O342" s="9">
        <v>2018</v>
      </c>
      <c r="P342" s="3" t="s">
        <v>78</v>
      </c>
      <c r="Q342" s="3"/>
      <c r="R342" s="3"/>
      <c r="S342" s="3" t="str">
        <f>Data[[#This Row],[Department]]</f>
        <v>Health Education</v>
      </c>
    </row>
    <row r="343" spans="1:19" x14ac:dyDescent="0.2">
      <c r="A343" t="s">
        <v>40</v>
      </c>
      <c r="B343" t="s">
        <v>135</v>
      </c>
      <c r="C343" t="s">
        <v>12</v>
      </c>
      <c r="D343" s="1">
        <v>3.3000000000000003</v>
      </c>
      <c r="E343" s="2">
        <v>0.46463636363636357</v>
      </c>
      <c r="F343" s="1">
        <v>1.5332999999999999</v>
      </c>
      <c r="G343" s="1">
        <v>1.7666999999999999</v>
      </c>
      <c r="H343" s="1">
        <v>55.32</v>
      </c>
      <c r="I343" s="1">
        <v>1659.6</v>
      </c>
      <c r="J343" s="1">
        <v>502.90909090909088</v>
      </c>
      <c r="K343" s="2">
        <v>0.76923076923076927</v>
      </c>
      <c r="L343" s="3">
        <v>550</v>
      </c>
      <c r="M343" s="3">
        <v>715</v>
      </c>
      <c r="N343" s="3">
        <v>15</v>
      </c>
      <c r="O343" s="9">
        <v>2018</v>
      </c>
      <c r="P343" s="3" t="s">
        <v>78</v>
      </c>
      <c r="Q343" s="3"/>
      <c r="R343" s="3"/>
      <c r="S343" s="3" t="str">
        <f>Data[[#This Row],[Department]]</f>
        <v>Business (excludes Accounting)</v>
      </c>
    </row>
    <row r="344" spans="1:19" x14ac:dyDescent="0.2">
      <c r="A344" t="s">
        <v>40</v>
      </c>
      <c r="B344" t="s">
        <v>132</v>
      </c>
      <c r="C344" t="s">
        <v>12</v>
      </c>
      <c r="D344" s="1">
        <v>2.6669000000000005</v>
      </c>
      <c r="E344" s="2">
        <v>0.37500468708987955</v>
      </c>
      <c r="F344" s="1">
        <v>1.0001</v>
      </c>
      <c r="G344" s="1">
        <v>1.6667999999999998</v>
      </c>
      <c r="H344" s="1">
        <v>55.149985700000002</v>
      </c>
      <c r="I344" s="1">
        <v>1654.4995710000001</v>
      </c>
      <c r="J344" s="1">
        <v>620.38305560763422</v>
      </c>
      <c r="K344" s="2">
        <v>0.71451876019575855</v>
      </c>
      <c r="L344" s="3">
        <v>438</v>
      </c>
      <c r="M344" s="3">
        <v>613</v>
      </c>
      <c r="N344" s="3">
        <v>11</v>
      </c>
      <c r="O344" s="9">
        <v>2018</v>
      </c>
      <c r="P344" s="3" t="s">
        <v>78</v>
      </c>
      <c r="Q344" s="3"/>
      <c r="R344" s="3"/>
      <c r="S344" s="3" t="str">
        <f>Data[[#This Row],[Department]]</f>
        <v>Accounting</v>
      </c>
    </row>
    <row r="345" spans="1:19" x14ac:dyDescent="0.2">
      <c r="A345" t="s">
        <v>40</v>
      </c>
      <c r="B345" t="s">
        <v>41</v>
      </c>
      <c r="C345" t="s">
        <v>12</v>
      </c>
      <c r="D345" s="1">
        <v>5.6084000000000005</v>
      </c>
      <c r="E345" s="2">
        <v>0.27933100349475781</v>
      </c>
      <c r="F345" s="1">
        <v>1.5666</v>
      </c>
      <c r="G345" s="1">
        <v>4.0418000000000003</v>
      </c>
      <c r="H345" s="1">
        <v>66.075764599999999</v>
      </c>
      <c r="I345" s="1">
        <v>1982.2729380000001</v>
      </c>
      <c r="J345" s="1">
        <v>353.44713964767135</v>
      </c>
      <c r="K345" s="2">
        <v>0.66595744680851066</v>
      </c>
      <c r="L345" s="3">
        <v>313</v>
      </c>
      <c r="M345" s="3">
        <v>470</v>
      </c>
      <c r="N345" s="3">
        <v>17</v>
      </c>
      <c r="O345" s="9">
        <v>2018</v>
      </c>
      <c r="P345" s="3" t="s">
        <v>78</v>
      </c>
      <c r="Q345" s="3"/>
      <c r="R345" s="3"/>
      <c r="S345" s="3" t="str">
        <f>Data[[#This Row],[Department]]</f>
        <v>Automotive</v>
      </c>
    </row>
    <row r="346" spans="1:19" x14ac:dyDescent="0.2">
      <c r="A346" t="s">
        <v>40</v>
      </c>
      <c r="B346" t="s">
        <v>42</v>
      </c>
      <c r="C346" t="s">
        <v>12</v>
      </c>
      <c r="D346" s="1">
        <v>2.0688999999999997</v>
      </c>
      <c r="E346" s="2">
        <v>0.31814007443569048</v>
      </c>
      <c r="F346" s="1">
        <v>0.6581999999999999</v>
      </c>
      <c r="G346" s="1">
        <v>1.4106999999999998</v>
      </c>
      <c r="H346" s="1">
        <v>28.763333247599999</v>
      </c>
      <c r="I346" s="1">
        <v>862.89999742800001</v>
      </c>
      <c r="J346" s="1">
        <v>417.08153967228964</v>
      </c>
      <c r="K346" s="2">
        <v>0.44036697247706424</v>
      </c>
      <c r="L346" s="3">
        <v>384</v>
      </c>
      <c r="M346" s="3">
        <v>872</v>
      </c>
      <c r="N346" s="3">
        <v>19</v>
      </c>
      <c r="O346" s="9">
        <v>2018</v>
      </c>
      <c r="P346" s="3" t="s">
        <v>78</v>
      </c>
      <c r="Q346" s="3"/>
      <c r="R346" s="3"/>
      <c r="S346" s="3" t="str">
        <f>Data[[#This Row],[Department]]</f>
        <v>Business Office Technology</v>
      </c>
    </row>
    <row r="347" spans="1:19" x14ac:dyDescent="0.2">
      <c r="A347" t="s">
        <v>40</v>
      </c>
      <c r="B347" t="s">
        <v>43</v>
      </c>
      <c r="C347" t="s">
        <v>12</v>
      </c>
      <c r="D347" s="1">
        <v>1.6664999999999999</v>
      </c>
      <c r="E347" s="2">
        <v>0</v>
      </c>
      <c r="F347" s="1">
        <v>0</v>
      </c>
      <c r="G347" s="1">
        <v>1.6664999999999999</v>
      </c>
      <c r="H347" s="1">
        <v>13.8</v>
      </c>
      <c r="I347" s="1">
        <v>414</v>
      </c>
      <c r="J347" s="1">
        <v>248.42484248424847</v>
      </c>
      <c r="K347" s="2">
        <v>0.50735294117647056</v>
      </c>
      <c r="L347" s="3">
        <v>69</v>
      </c>
      <c r="M347" s="3">
        <v>136</v>
      </c>
      <c r="N347" s="3">
        <v>5</v>
      </c>
      <c r="O347" s="9">
        <v>2018</v>
      </c>
      <c r="P347" s="3" t="s">
        <v>78</v>
      </c>
      <c r="Q347" s="3"/>
      <c r="R347" s="3"/>
      <c r="S347" s="3" t="str">
        <f>Data[[#This Row],[Department]]</f>
        <v>CADD Technology</v>
      </c>
    </row>
    <row r="348" spans="1:19" x14ac:dyDescent="0.2">
      <c r="A348" t="s">
        <v>40</v>
      </c>
      <c r="B348" t="s">
        <v>45</v>
      </c>
      <c r="C348" t="s">
        <v>12</v>
      </c>
      <c r="D348" s="1">
        <v>5.2020000000000017</v>
      </c>
      <c r="E348" s="2">
        <v>0.13556324490580543</v>
      </c>
      <c r="F348" s="1">
        <v>0.70520000000000005</v>
      </c>
      <c r="G348" s="1">
        <v>4.4968000000000012</v>
      </c>
      <c r="H348" s="1">
        <v>87.57112219759999</v>
      </c>
      <c r="I348" s="1">
        <v>2627.1336659279996</v>
      </c>
      <c r="J348" s="1">
        <v>505.02377276585906</v>
      </c>
      <c r="K348" s="2">
        <v>0.82790697674418601</v>
      </c>
      <c r="L348" s="3">
        <v>890</v>
      </c>
      <c r="M348" s="3">
        <v>1075</v>
      </c>
      <c r="N348" s="3">
        <v>28</v>
      </c>
      <c r="O348" s="9">
        <v>2018</v>
      </c>
      <c r="P348" s="3" t="s">
        <v>78</v>
      </c>
      <c r="Q348" s="3"/>
      <c r="R348" s="3"/>
      <c r="S348" s="3" t="str">
        <f>Data[[#This Row],[Department]]</f>
        <v>Child Development</v>
      </c>
    </row>
    <row r="349" spans="1:19" x14ac:dyDescent="0.2">
      <c r="A349" t="s">
        <v>40</v>
      </c>
      <c r="B349" t="s">
        <v>46</v>
      </c>
      <c r="C349" t="s">
        <v>12</v>
      </c>
      <c r="D349" s="1">
        <v>6.2489999999999997</v>
      </c>
      <c r="E349" s="2">
        <v>0.26135381661065771</v>
      </c>
      <c r="F349" s="1">
        <v>1.6332</v>
      </c>
      <c r="G349" s="1">
        <v>4.6158000000000001</v>
      </c>
      <c r="H349" s="1">
        <v>97.334277234000027</v>
      </c>
      <c r="I349" s="1">
        <v>2920.0283170200009</v>
      </c>
      <c r="J349" s="1">
        <v>467.27929541046581</v>
      </c>
      <c r="K349" s="2">
        <v>0.61231101511879049</v>
      </c>
      <c r="L349" s="3">
        <v>567</v>
      </c>
      <c r="M349" s="3">
        <v>926</v>
      </c>
      <c r="N349" s="3">
        <v>22</v>
      </c>
      <c r="O349" s="9">
        <v>2018</v>
      </c>
      <c r="P349" s="3" t="s">
        <v>78</v>
      </c>
      <c r="Q349" s="3"/>
      <c r="R349" s="3"/>
      <c r="S349" s="3" t="str">
        <f>Data[[#This Row],[Department]]</f>
        <v>Computer &amp; Information Science</v>
      </c>
    </row>
    <row r="350" spans="1:19" x14ac:dyDescent="0.2">
      <c r="A350" t="s">
        <v>40</v>
      </c>
      <c r="B350" t="s">
        <v>47</v>
      </c>
      <c r="C350" t="s">
        <v>12</v>
      </c>
      <c r="D350" s="1">
        <v>2.1</v>
      </c>
      <c r="E350" s="2">
        <v>0</v>
      </c>
      <c r="F350" s="1">
        <v>0</v>
      </c>
      <c r="G350" s="1">
        <v>2.1</v>
      </c>
      <c r="H350" s="1">
        <v>38.400000000000006</v>
      </c>
      <c r="I350" s="1">
        <v>1152.0000000000002</v>
      </c>
      <c r="J350" s="1">
        <v>548.57142857142867</v>
      </c>
      <c r="K350" s="2">
        <v>0.80215827338129497</v>
      </c>
      <c r="L350" s="3">
        <v>223</v>
      </c>
      <c r="M350" s="3">
        <v>278</v>
      </c>
      <c r="N350" s="3">
        <v>7</v>
      </c>
      <c r="O350" s="9">
        <v>2018</v>
      </c>
      <c r="P350" s="3" t="s">
        <v>78</v>
      </c>
      <c r="Q350" s="3"/>
      <c r="R350" s="3"/>
      <c r="S350" s="3" t="str">
        <f>Data[[#This Row],[Department]]</f>
        <v>Computer Science</v>
      </c>
    </row>
    <row r="351" spans="1:19" x14ac:dyDescent="0.2">
      <c r="A351" t="s">
        <v>40</v>
      </c>
      <c r="B351" t="s">
        <v>48</v>
      </c>
      <c r="C351" t="s">
        <v>12</v>
      </c>
      <c r="D351" s="1">
        <v>1.4</v>
      </c>
      <c r="E351" s="2">
        <v>0.42857142857142866</v>
      </c>
      <c r="F351" s="1">
        <v>0.60000000000000009</v>
      </c>
      <c r="G351" s="1">
        <v>0.8</v>
      </c>
      <c r="H351" s="1">
        <v>30.9</v>
      </c>
      <c r="I351" s="1">
        <v>927</v>
      </c>
      <c r="J351" s="1">
        <v>662.14285714285722</v>
      </c>
      <c r="K351" s="2">
        <v>0.78227848101265818</v>
      </c>
      <c r="L351" s="3">
        <v>309</v>
      </c>
      <c r="M351" s="3">
        <v>395</v>
      </c>
      <c r="N351" s="3">
        <v>7</v>
      </c>
      <c r="O351" s="9">
        <v>2018</v>
      </c>
      <c r="P351" s="3" t="s">
        <v>78</v>
      </c>
      <c r="Q351" s="3"/>
      <c r="R351" s="3"/>
      <c r="S351" s="3" t="str">
        <f>Data[[#This Row],[Department]]</f>
        <v>Economics</v>
      </c>
    </row>
    <row r="352" spans="1:19" x14ac:dyDescent="0.2">
      <c r="A352" t="s">
        <v>40</v>
      </c>
      <c r="B352" t="s">
        <v>50</v>
      </c>
      <c r="C352" t="s">
        <v>12</v>
      </c>
      <c r="D352" s="1">
        <v>1.4</v>
      </c>
      <c r="E352" s="2">
        <v>0.74999999999999989</v>
      </c>
      <c r="F352" s="1">
        <v>1.0499999999999998</v>
      </c>
      <c r="G352" s="1">
        <v>0.35</v>
      </c>
      <c r="H352" s="1">
        <v>21.8</v>
      </c>
      <c r="I352" s="1">
        <v>654</v>
      </c>
      <c r="J352" s="1">
        <v>467.14285714285717</v>
      </c>
      <c r="K352" s="2">
        <v>0.9732142857142857</v>
      </c>
      <c r="L352" s="3">
        <v>109</v>
      </c>
      <c r="M352" s="3">
        <v>112</v>
      </c>
      <c r="N352" s="3">
        <v>4</v>
      </c>
      <c r="O352" s="9">
        <v>2018</v>
      </c>
      <c r="P352" s="3" t="s">
        <v>78</v>
      </c>
      <c r="Q352" s="3"/>
      <c r="R352" s="3"/>
      <c r="S352" s="3" t="str">
        <f>Data[[#This Row],[Department]]</f>
        <v>Electronics Technology</v>
      </c>
    </row>
    <row r="353" spans="1:19" x14ac:dyDescent="0.2">
      <c r="A353" t="s">
        <v>40</v>
      </c>
      <c r="B353" t="s">
        <v>51</v>
      </c>
      <c r="C353" t="s">
        <v>12</v>
      </c>
      <c r="D353" s="1">
        <v>0.9879</v>
      </c>
      <c r="E353" s="2">
        <v>0.74238283227047275</v>
      </c>
      <c r="F353" s="1">
        <v>0.73340000000000005</v>
      </c>
      <c r="G353" s="1">
        <v>0.2545</v>
      </c>
      <c r="H353" s="1">
        <v>6.9466658999999993</v>
      </c>
      <c r="I353" s="1">
        <v>208.39997699999998</v>
      </c>
      <c r="J353" s="1">
        <v>223.26974180415684</v>
      </c>
      <c r="K353" s="2">
        <v>0.37195121951219512</v>
      </c>
      <c r="L353" s="3">
        <v>61</v>
      </c>
      <c r="M353" s="3">
        <v>164</v>
      </c>
      <c r="N353" s="3">
        <v>5</v>
      </c>
      <c r="O353" s="9">
        <v>2018</v>
      </c>
      <c r="P353" s="3" t="s">
        <v>78</v>
      </c>
      <c r="Q353" s="3"/>
      <c r="R353" s="3"/>
      <c r="S353" s="3" t="str">
        <f>Data[[#This Row],[Department]]</f>
        <v>Environmental Hlth/ Safety Mgt</v>
      </c>
    </row>
    <row r="354" spans="1:19" x14ac:dyDescent="0.2">
      <c r="A354" t="s">
        <v>40</v>
      </c>
      <c r="B354" t="s">
        <v>52</v>
      </c>
      <c r="C354" t="s">
        <v>12</v>
      </c>
      <c r="D354" s="1">
        <v>2.2812000000000001</v>
      </c>
      <c r="E354" s="2">
        <v>0</v>
      </c>
      <c r="F354" s="1">
        <v>0</v>
      </c>
      <c r="G354" s="1">
        <v>2.2812000000000001</v>
      </c>
      <c r="H354" s="1">
        <v>30.743321599999998</v>
      </c>
      <c r="I354" s="1">
        <v>922.29964799999993</v>
      </c>
      <c r="J354" s="1">
        <v>404.3045975802209</v>
      </c>
      <c r="K354" s="2">
        <v>0.68571428571428572</v>
      </c>
      <c r="L354" s="3">
        <v>192</v>
      </c>
      <c r="M354" s="3">
        <v>280</v>
      </c>
      <c r="N354" s="3">
        <v>9</v>
      </c>
      <c r="O354" s="9">
        <v>2018</v>
      </c>
      <c r="P354" s="3" t="s">
        <v>78</v>
      </c>
      <c r="Q354" s="3"/>
      <c r="R354" s="3"/>
      <c r="S354" s="3" t="str">
        <f>Data[[#This Row],[Department]]</f>
        <v>Graphic Design</v>
      </c>
    </row>
    <row r="355" spans="1:19" x14ac:dyDescent="0.2">
      <c r="A355" t="s">
        <v>40</v>
      </c>
      <c r="B355" t="s">
        <v>53</v>
      </c>
      <c r="C355" t="s">
        <v>12</v>
      </c>
      <c r="D355" s="1">
        <v>3.1331000000000007</v>
      </c>
      <c r="E355" s="2">
        <v>0.44147968465736798</v>
      </c>
      <c r="F355" s="1">
        <v>1.3832</v>
      </c>
      <c r="G355" s="1">
        <v>1.7499000000000002</v>
      </c>
      <c r="H355" s="1">
        <v>26.3318812081</v>
      </c>
      <c r="I355" s="1">
        <v>789.95643624299998</v>
      </c>
      <c r="J355" s="1">
        <v>252.13253207462253</v>
      </c>
      <c r="K355" s="2">
        <v>0.61079545454545459</v>
      </c>
      <c r="L355" s="3">
        <v>215</v>
      </c>
      <c r="M355" s="3">
        <v>352</v>
      </c>
      <c r="N355" s="3">
        <v>14</v>
      </c>
      <c r="O355" s="9">
        <v>2018</v>
      </c>
      <c r="P355" s="3" t="s">
        <v>78</v>
      </c>
      <c r="Q355" s="3"/>
      <c r="R355" s="3"/>
      <c r="S355" s="3" t="str">
        <f>Data[[#This Row],[Department]]</f>
        <v>Ornamental Horticulture</v>
      </c>
    </row>
    <row r="356" spans="1:19" x14ac:dyDescent="0.2">
      <c r="A356" t="s">
        <v>40</v>
      </c>
      <c r="B356" t="s">
        <v>54</v>
      </c>
      <c r="C356" t="s">
        <v>12</v>
      </c>
      <c r="D356" s="1">
        <v>0.8327</v>
      </c>
      <c r="E356" s="2">
        <v>0</v>
      </c>
      <c r="F356" s="1">
        <v>0</v>
      </c>
      <c r="G356" s="1">
        <v>0.83269999999999988</v>
      </c>
      <c r="H356" s="1">
        <v>11.346666599999999</v>
      </c>
      <c r="I356" s="1">
        <v>340.39999799999998</v>
      </c>
      <c r="J356" s="1">
        <v>408.79067851567186</v>
      </c>
      <c r="K356" s="2">
        <v>0.61538461538461542</v>
      </c>
      <c r="L356" s="3">
        <v>112</v>
      </c>
      <c r="M356" s="3">
        <v>182</v>
      </c>
      <c r="N356" s="3">
        <v>5</v>
      </c>
      <c r="O356" s="9">
        <v>2018</v>
      </c>
      <c r="P356" s="3" t="s">
        <v>78</v>
      </c>
      <c r="Q356" s="3"/>
      <c r="R356" s="3"/>
      <c r="S356" s="3" t="str">
        <f>Data[[#This Row],[Department]]</f>
        <v>Paralegal Studies</v>
      </c>
    </row>
    <row r="357" spans="1:19" x14ac:dyDescent="0.2">
      <c r="A357" t="s">
        <v>40</v>
      </c>
      <c r="B357" t="s">
        <v>55</v>
      </c>
      <c r="C357" t="s">
        <v>12</v>
      </c>
      <c r="D357" s="1">
        <v>0.86540000000000017</v>
      </c>
      <c r="E357" s="2">
        <v>0</v>
      </c>
      <c r="F357" s="1">
        <v>0</v>
      </c>
      <c r="G357" s="1">
        <v>0.86540000000000017</v>
      </c>
      <c r="H357" s="1">
        <v>13.0033332</v>
      </c>
      <c r="I357" s="1">
        <v>390.09999600000003</v>
      </c>
      <c r="J357" s="1">
        <v>450.77420383637616</v>
      </c>
      <c r="K357" s="2">
        <v>0.59090909090909094</v>
      </c>
      <c r="L357" s="3">
        <v>130</v>
      </c>
      <c r="M357" s="3">
        <v>220</v>
      </c>
      <c r="N357" s="3">
        <v>5</v>
      </c>
      <c r="O357" s="9">
        <v>2018</v>
      </c>
      <c r="P357" s="3" t="s">
        <v>78</v>
      </c>
      <c r="Q357" s="3"/>
      <c r="R357" s="3"/>
      <c r="S357" s="3" t="str">
        <f>Data[[#This Row],[Department]]</f>
        <v>Real Estate</v>
      </c>
    </row>
    <row r="358" spans="1:19" x14ac:dyDescent="0.2">
      <c r="A358" t="s">
        <v>40</v>
      </c>
      <c r="B358" t="s">
        <v>56</v>
      </c>
      <c r="C358" t="s">
        <v>12</v>
      </c>
      <c r="D358" s="1">
        <v>0.43330000000000002</v>
      </c>
      <c r="E358" s="2">
        <v>0</v>
      </c>
      <c r="F358" s="1">
        <v>0</v>
      </c>
      <c r="G358" s="1">
        <v>0.43330000000000002</v>
      </c>
      <c r="H358" s="1">
        <v>1.1200000000000001</v>
      </c>
      <c r="I358" s="1">
        <v>33.6</v>
      </c>
      <c r="J358" s="1">
        <v>77.544426494345714</v>
      </c>
      <c r="K358" s="2">
        <v>8.3333333333333329E-2</v>
      </c>
      <c r="L358" s="3">
        <v>4</v>
      </c>
      <c r="M358" s="3">
        <v>48</v>
      </c>
      <c r="N358" s="3">
        <v>1</v>
      </c>
      <c r="O358" s="9">
        <v>2018</v>
      </c>
      <c r="P358" s="3" t="s">
        <v>78</v>
      </c>
      <c r="Q358" s="3"/>
      <c r="R358" s="3"/>
      <c r="S358" s="3" t="str">
        <f>Data[[#This Row],[Department]]</f>
        <v>Surveying</v>
      </c>
    </row>
    <row r="359" spans="1:19" x14ac:dyDescent="0.2">
      <c r="A359" t="s">
        <v>40</v>
      </c>
      <c r="B359" t="s">
        <v>57</v>
      </c>
      <c r="C359" t="s">
        <v>12</v>
      </c>
      <c r="D359" s="1">
        <v>2.0076999999999998</v>
      </c>
      <c r="E359" s="2">
        <v>0.39846590626089562</v>
      </c>
      <c r="F359" s="1">
        <v>0.8</v>
      </c>
      <c r="G359" s="1">
        <v>1.2077</v>
      </c>
      <c r="H359" s="1">
        <v>25.808489999999999</v>
      </c>
      <c r="I359" s="1">
        <v>774.25469999999996</v>
      </c>
      <c r="J359" s="1">
        <v>392.02769620253162</v>
      </c>
      <c r="K359" s="2">
        <v>0.58276643990929711</v>
      </c>
      <c r="L359" s="3">
        <v>257</v>
      </c>
      <c r="M359" s="3">
        <v>441</v>
      </c>
      <c r="N359" s="3">
        <v>11</v>
      </c>
      <c r="O359" s="9">
        <v>2018</v>
      </c>
      <c r="P359" s="3" t="s">
        <v>78</v>
      </c>
      <c r="Q359" s="3"/>
      <c r="R359" s="3"/>
      <c r="S359" s="3" t="str">
        <f>Data[[#This Row],[Department]]</f>
        <v>Water/Wastewater</v>
      </c>
    </row>
    <row r="360" spans="1:19" x14ac:dyDescent="0.2">
      <c r="A360" t="s">
        <v>58</v>
      </c>
      <c r="B360" t="s">
        <v>58</v>
      </c>
      <c r="C360" t="s">
        <v>12</v>
      </c>
      <c r="D360" s="1">
        <v>3.1335000000000006</v>
      </c>
      <c r="E360" s="2">
        <v>0</v>
      </c>
      <c r="F360" s="1">
        <v>0</v>
      </c>
      <c r="G360" s="1">
        <v>3.1335000000000006</v>
      </c>
      <c r="H360" s="1">
        <v>41.978340513399999</v>
      </c>
      <c r="I360" s="1">
        <v>1259.350215402</v>
      </c>
      <c r="J360" s="1">
        <v>401.89890391000472</v>
      </c>
      <c r="K360" s="2">
        <v>0.67387387387387387</v>
      </c>
      <c r="L360" s="3">
        <v>748</v>
      </c>
      <c r="M360" s="3">
        <v>1110</v>
      </c>
      <c r="N360" s="3">
        <v>28</v>
      </c>
      <c r="O360" s="9">
        <v>2018</v>
      </c>
      <c r="P360" s="3" t="s">
        <v>78</v>
      </c>
      <c r="Q360" s="3"/>
      <c r="R360" s="3"/>
      <c r="S360" s="3" t="str">
        <f>Data[[#This Row],[Department]]</f>
        <v>Counseling</v>
      </c>
    </row>
    <row r="361" spans="1:19" x14ac:dyDescent="0.2">
      <c r="A361" t="s">
        <v>58</v>
      </c>
      <c r="B361" t="s">
        <v>59</v>
      </c>
      <c r="C361" t="s">
        <v>12</v>
      </c>
      <c r="D361" s="1">
        <v>6.6699999999999995E-2</v>
      </c>
      <c r="E361" s="2">
        <v>0</v>
      </c>
      <c r="F361" s="1">
        <v>0</v>
      </c>
      <c r="G361" s="1">
        <v>6.6699999999999995E-2</v>
      </c>
      <c r="H361" s="1">
        <v>0.93333239999999995</v>
      </c>
      <c r="I361" s="1">
        <v>27.999972</v>
      </c>
      <c r="J361" s="1">
        <v>419.78968515742127</v>
      </c>
      <c r="K361" s="2">
        <v>0.82352941176470584</v>
      </c>
      <c r="L361" s="3">
        <v>28</v>
      </c>
      <c r="M361" s="3">
        <v>34</v>
      </c>
      <c r="N361" s="3">
        <v>1</v>
      </c>
      <c r="O361" s="9">
        <v>2018</v>
      </c>
      <c r="P361" s="3" t="s">
        <v>78</v>
      </c>
      <c r="Q361" s="3"/>
      <c r="R361" s="3"/>
      <c r="S361" s="3" t="str">
        <f>Data[[#This Row],[Department]]</f>
        <v>Personal Dev Special Services</v>
      </c>
    </row>
    <row r="362" spans="1:19" x14ac:dyDescent="0.2">
      <c r="A362" t="s">
        <v>58</v>
      </c>
      <c r="B362" t="s">
        <v>60</v>
      </c>
      <c r="C362" t="s">
        <v>12</v>
      </c>
      <c r="D362" s="1">
        <v>0.59950000000000003</v>
      </c>
      <c r="E362" s="2">
        <v>0</v>
      </c>
      <c r="F362" s="1">
        <v>0</v>
      </c>
      <c r="G362" s="1">
        <v>0.59950000000000003</v>
      </c>
      <c r="H362" s="1">
        <v>4.1333318999999999</v>
      </c>
      <c r="I362" s="1">
        <v>123.99995699999999</v>
      </c>
      <c r="J362" s="1">
        <v>206.83896080066719</v>
      </c>
      <c r="K362" s="2">
        <v>0.91666666666666663</v>
      </c>
      <c r="L362" s="3">
        <v>55</v>
      </c>
      <c r="M362" s="3">
        <v>60</v>
      </c>
      <c r="N362" s="3">
        <v>3</v>
      </c>
      <c r="O362" s="9">
        <v>2018</v>
      </c>
      <c r="P362" s="3" t="s">
        <v>78</v>
      </c>
      <c r="Q362" s="3"/>
      <c r="R362" s="3"/>
      <c r="S362" s="3" t="str">
        <f>Data[[#This Row],[Department]]</f>
        <v>Work Experience</v>
      </c>
    </row>
    <row r="363" spans="1:19" x14ac:dyDescent="0.2">
      <c r="A363" t="s">
        <v>64</v>
      </c>
      <c r="B363" t="s">
        <v>65</v>
      </c>
      <c r="C363" t="s">
        <v>12</v>
      </c>
      <c r="D363" s="1">
        <v>0.90000000000000013</v>
      </c>
      <c r="E363" s="2">
        <v>0.77777777777777779</v>
      </c>
      <c r="F363" s="1">
        <v>0.70000000000000007</v>
      </c>
      <c r="G363" s="1">
        <v>0.2</v>
      </c>
      <c r="H363" s="1">
        <v>17.96</v>
      </c>
      <c r="I363" s="1">
        <v>538.80000000000007</v>
      </c>
      <c r="J363" s="1">
        <v>598.66666666666652</v>
      </c>
      <c r="K363" s="2">
        <v>0.97777777777777775</v>
      </c>
      <c r="L363" s="3">
        <v>176</v>
      </c>
      <c r="M363" s="3">
        <v>180</v>
      </c>
      <c r="N363" s="3">
        <v>5</v>
      </c>
      <c r="O363" s="9">
        <v>2018</v>
      </c>
      <c r="P363" s="3" t="s">
        <v>78</v>
      </c>
      <c r="Q363" s="3"/>
      <c r="R363" s="3"/>
      <c r="S363" s="3" t="str">
        <f>Data[[#This Row],[Department]]</f>
        <v>Astronomy</v>
      </c>
    </row>
    <row r="364" spans="1:19" x14ac:dyDescent="0.2">
      <c r="A364" t="s">
        <v>64</v>
      </c>
      <c r="B364" t="s">
        <v>66</v>
      </c>
      <c r="C364" t="s">
        <v>12</v>
      </c>
      <c r="D364" s="1">
        <v>10.683400000000006</v>
      </c>
      <c r="E364" s="2">
        <v>0.19812980886234707</v>
      </c>
      <c r="F364" s="1">
        <v>2.1166999999999998</v>
      </c>
      <c r="G364" s="1">
        <v>8.5667000000000044</v>
      </c>
      <c r="H364" s="1">
        <v>197.45198880000001</v>
      </c>
      <c r="I364" s="1">
        <v>5923.5596640000003</v>
      </c>
      <c r="J364" s="1">
        <v>554.46390325177356</v>
      </c>
      <c r="K364" s="2">
        <v>0.914500683994528</v>
      </c>
      <c r="L364" s="3">
        <v>1337</v>
      </c>
      <c r="M364" s="3">
        <v>1462</v>
      </c>
      <c r="N364" s="3">
        <v>40</v>
      </c>
      <c r="O364" s="9">
        <v>2018</v>
      </c>
      <c r="P364" s="3" t="s">
        <v>78</v>
      </c>
      <c r="Q364" s="3"/>
      <c r="R364" s="3"/>
      <c r="S364" s="3" t="str">
        <f>Data[[#This Row],[Department]]</f>
        <v>Biology</v>
      </c>
    </row>
    <row r="365" spans="1:19" x14ac:dyDescent="0.2">
      <c r="A365" t="s">
        <v>64</v>
      </c>
      <c r="B365" t="s">
        <v>67</v>
      </c>
      <c r="C365" t="s">
        <v>12</v>
      </c>
      <c r="D365" s="1">
        <v>5.4500999999999999</v>
      </c>
      <c r="E365" s="2">
        <v>0.12843801031173741</v>
      </c>
      <c r="F365" s="1">
        <v>0.7</v>
      </c>
      <c r="G365" s="1">
        <v>4.7501000000000007</v>
      </c>
      <c r="H365" s="1">
        <v>74.533331799999999</v>
      </c>
      <c r="I365" s="1">
        <v>2235.9999539999999</v>
      </c>
      <c r="J365" s="1">
        <v>410.26769306985193</v>
      </c>
      <c r="K365" s="2">
        <v>0.78804347826086951</v>
      </c>
      <c r="L365" s="3">
        <v>290</v>
      </c>
      <c r="M365" s="3">
        <v>368</v>
      </c>
      <c r="N365" s="3">
        <v>13</v>
      </c>
      <c r="O365" s="9">
        <v>2018</v>
      </c>
      <c r="P365" s="3" t="s">
        <v>78</v>
      </c>
      <c r="Q365" s="3"/>
      <c r="R365" s="3"/>
      <c r="S365" s="3" t="str">
        <f>Data[[#This Row],[Department]]</f>
        <v>Chemistry</v>
      </c>
    </row>
    <row r="366" spans="1:19" x14ac:dyDescent="0.2">
      <c r="A366" t="s">
        <v>64</v>
      </c>
      <c r="B366" t="s">
        <v>68</v>
      </c>
      <c r="C366" t="s">
        <v>12</v>
      </c>
      <c r="D366" s="1">
        <v>2.9165999999999999</v>
      </c>
      <c r="E366" s="2">
        <v>0.43427278337790576</v>
      </c>
      <c r="F366" s="1">
        <v>1.2665999999999999</v>
      </c>
      <c r="G366" s="1">
        <v>1.65</v>
      </c>
      <c r="H366" s="1">
        <v>51.122933399999994</v>
      </c>
      <c r="I366" s="1">
        <v>1533.6880019999999</v>
      </c>
      <c r="J366" s="1">
        <v>525.84790578070351</v>
      </c>
      <c r="K366" s="2">
        <v>1.0131147540983607</v>
      </c>
      <c r="L366" s="3">
        <v>309</v>
      </c>
      <c r="M366" s="3">
        <v>305</v>
      </c>
      <c r="N366" s="3">
        <v>10</v>
      </c>
      <c r="O366" s="9">
        <v>2018</v>
      </c>
      <c r="P366" s="3" t="s">
        <v>78</v>
      </c>
      <c r="Q366" s="3"/>
      <c r="R366" s="3"/>
      <c r="S366" s="3" t="str">
        <f>Data[[#This Row],[Department]]</f>
        <v>Engineering</v>
      </c>
    </row>
    <row r="367" spans="1:19" x14ac:dyDescent="0.2">
      <c r="A367" t="s">
        <v>64</v>
      </c>
      <c r="B367" t="s">
        <v>69</v>
      </c>
      <c r="C367" t="s">
        <v>12</v>
      </c>
      <c r="D367" s="1">
        <v>0.95000000000000007</v>
      </c>
      <c r="E367" s="2">
        <v>0</v>
      </c>
      <c r="F367" s="1">
        <v>0</v>
      </c>
      <c r="G367" s="1">
        <v>0.95000000000000007</v>
      </c>
      <c r="H367" s="1">
        <v>10.3885714255</v>
      </c>
      <c r="I367" s="1">
        <v>311.657142765</v>
      </c>
      <c r="J367" s="1">
        <v>328.06015027894733</v>
      </c>
      <c r="K367" s="2">
        <v>0.65030674846625769</v>
      </c>
      <c r="L367" s="3">
        <v>106</v>
      </c>
      <c r="M367" s="3">
        <v>163</v>
      </c>
      <c r="N367" s="3">
        <v>5</v>
      </c>
      <c r="O367" s="9">
        <v>2018</v>
      </c>
      <c r="P367" s="3" t="s">
        <v>78</v>
      </c>
      <c r="Q367" s="3"/>
      <c r="R367" s="3"/>
      <c r="S367" s="3" t="str">
        <f>Data[[#This Row],[Department]]</f>
        <v>Geography</v>
      </c>
    </row>
    <row r="368" spans="1:19" x14ac:dyDescent="0.2">
      <c r="A368" t="s">
        <v>64</v>
      </c>
      <c r="B368" t="s">
        <v>70</v>
      </c>
      <c r="C368" t="s">
        <v>12</v>
      </c>
      <c r="D368" s="1">
        <v>0.35</v>
      </c>
      <c r="E368" s="2">
        <v>1</v>
      </c>
      <c r="F368" s="1">
        <v>0.35</v>
      </c>
      <c r="G368" s="1">
        <v>0</v>
      </c>
      <c r="H368" s="1">
        <v>2.6</v>
      </c>
      <c r="I368" s="1">
        <v>78</v>
      </c>
      <c r="J368" s="1">
        <v>222.85714285714289</v>
      </c>
      <c r="K368" s="2">
        <v>0.40625</v>
      </c>
      <c r="L368" s="3">
        <v>26</v>
      </c>
      <c r="M368" s="3">
        <v>64</v>
      </c>
      <c r="N368" s="3">
        <v>2</v>
      </c>
      <c r="O368" s="9">
        <v>2018</v>
      </c>
      <c r="P368" s="3" t="s">
        <v>78</v>
      </c>
      <c r="Q368" s="3"/>
      <c r="R368" s="3"/>
      <c r="S368" s="3" t="str">
        <f>Data[[#This Row],[Department]]</f>
        <v>Geology</v>
      </c>
    </row>
    <row r="369" spans="1:19" x14ac:dyDescent="0.2">
      <c r="A369" t="s">
        <v>64</v>
      </c>
      <c r="B369" t="s">
        <v>71</v>
      </c>
      <c r="C369" t="s">
        <v>12</v>
      </c>
      <c r="D369" s="1">
        <v>20.808600000000002</v>
      </c>
      <c r="E369" s="2">
        <v>0.39326528454581289</v>
      </c>
      <c r="F369" s="1">
        <v>8.1833000000000027</v>
      </c>
      <c r="G369" s="1">
        <v>12.625300000000005</v>
      </c>
      <c r="H369" s="1">
        <v>343.61566329999999</v>
      </c>
      <c r="I369" s="1">
        <v>10308.469899</v>
      </c>
      <c r="J369" s="1">
        <v>495.39468772526743</v>
      </c>
      <c r="K369" s="2">
        <v>0.75782155272305907</v>
      </c>
      <c r="L369" s="3">
        <v>2616</v>
      </c>
      <c r="M369" s="3">
        <v>3452</v>
      </c>
      <c r="N369" s="3">
        <v>78</v>
      </c>
      <c r="O369" s="9">
        <v>2018</v>
      </c>
      <c r="P369" s="3" t="s">
        <v>78</v>
      </c>
      <c r="Q369" s="3"/>
      <c r="R369" s="3"/>
      <c r="S369" s="3" t="str">
        <f>Data[[#This Row],[Department]]</f>
        <v>Math</v>
      </c>
    </row>
    <row r="370" spans="1:19" x14ac:dyDescent="0.2">
      <c r="A370" t="s">
        <v>64</v>
      </c>
      <c r="B370" t="s">
        <v>72</v>
      </c>
      <c r="C370" t="s">
        <v>12</v>
      </c>
      <c r="D370" s="1">
        <v>0.75000000000000011</v>
      </c>
      <c r="E370" s="2">
        <v>1</v>
      </c>
      <c r="F370" s="1">
        <v>0.75000000000000011</v>
      </c>
      <c r="G370" s="1">
        <v>0</v>
      </c>
      <c r="H370" s="1">
        <v>8.9</v>
      </c>
      <c r="I370" s="1">
        <v>267</v>
      </c>
      <c r="J370" s="1">
        <v>355.99999999999994</v>
      </c>
      <c r="K370" s="2">
        <v>0.6953125</v>
      </c>
      <c r="L370" s="3">
        <v>89</v>
      </c>
      <c r="M370" s="3">
        <v>128</v>
      </c>
      <c r="N370" s="3">
        <v>4</v>
      </c>
      <c r="O370" s="9">
        <v>2018</v>
      </c>
      <c r="P370" s="3" t="s">
        <v>78</v>
      </c>
      <c r="Q370" s="3"/>
      <c r="R370" s="3"/>
      <c r="S370" s="3" t="str">
        <f>Data[[#This Row],[Department]]</f>
        <v>Oceanography</v>
      </c>
    </row>
    <row r="371" spans="1:19" x14ac:dyDescent="0.2">
      <c r="A371" t="s">
        <v>64</v>
      </c>
      <c r="B371" t="s">
        <v>73</v>
      </c>
      <c r="C371" t="s">
        <v>12</v>
      </c>
      <c r="D371" s="1">
        <v>3.2669000000000001</v>
      </c>
      <c r="E371" s="2">
        <v>0.34246533410878816</v>
      </c>
      <c r="F371" s="1">
        <v>1.1188</v>
      </c>
      <c r="G371" s="1">
        <v>2.1480999999999999</v>
      </c>
      <c r="H371" s="1">
        <v>49.733327000000003</v>
      </c>
      <c r="I371" s="1">
        <v>1491.99981</v>
      </c>
      <c r="J371" s="1">
        <v>456.70201414184697</v>
      </c>
      <c r="K371" s="2">
        <v>0.85433070866141736</v>
      </c>
      <c r="L371" s="3">
        <v>217</v>
      </c>
      <c r="M371" s="3">
        <v>254</v>
      </c>
      <c r="N371" s="3">
        <v>8</v>
      </c>
      <c r="O371" s="9">
        <v>2018</v>
      </c>
      <c r="P371" s="3" t="s">
        <v>78</v>
      </c>
      <c r="Q371" s="3"/>
      <c r="R371" s="3"/>
      <c r="S371" s="3" t="str">
        <f>Data[[#This Row],[Department]]</f>
        <v>Physics</v>
      </c>
    </row>
    <row r="372" spans="1:19" x14ac:dyDescent="0.2">
      <c r="A372" t="s">
        <v>64</v>
      </c>
      <c r="B372" t="s">
        <v>74</v>
      </c>
      <c r="C372" t="s">
        <v>12</v>
      </c>
      <c r="D372" s="1">
        <v>0.2</v>
      </c>
      <c r="E372" s="2">
        <v>0</v>
      </c>
      <c r="F372" s="1">
        <v>0</v>
      </c>
      <c r="G372" s="1">
        <v>0.2</v>
      </c>
      <c r="H372" s="1">
        <v>1</v>
      </c>
      <c r="I372" s="1">
        <v>30</v>
      </c>
      <c r="J372" s="1">
        <v>150</v>
      </c>
      <c r="K372" s="2">
        <v>0.41666666666666669</v>
      </c>
      <c r="L372" s="3">
        <v>10</v>
      </c>
      <c r="M372" s="3">
        <v>24</v>
      </c>
      <c r="N372" s="3">
        <v>1</v>
      </c>
      <c r="O372" s="9">
        <v>2018</v>
      </c>
      <c r="P372" s="3" t="s">
        <v>78</v>
      </c>
      <c r="Q372" s="3"/>
      <c r="R372" s="3"/>
      <c r="S372" s="3" t="str">
        <f>Data[[#This Row],[Department]]</f>
        <v>Science</v>
      </c>
    </row>
    <row r="373" spans="1:19" x14ac:dyDescent="0.2">
      <c r="A373" t="s">
        <v>5</v>
      </c>
      <c r="B373" t="s">
        <v>6</v>
      </c>
      <c r="C373" t="s">
        <v>15</v>
      </c>
      <c r="D373" s="1">
        <v>2.1335999999999999</v>
      </c>
      <c r="E373" s="2">
        <v>0.5</v>
      </c>
      <c r="F373" s="1">
        <v>1.0668</v>
      </c>
      <c r="G373" s="1">
        <v>1.0668</v>
      </c>
      <c r="H373" s="1">
        <v>25.892173800000002</v>
      </c>
      <c r="I373" s="1">
        <v>776.76521400000001</v>
      </c>
      <c r="J373" s="1">
        <v>364.06318616422953</v>
      </c>
      <c r="K373" s="2">
        <v>0.8</v>
      </c>
      <c r="L373" s="3">
        <v>192</v>
      </c>
      <c r="M373" s="3">
        <v>240</v>
      </c>
      <c r="N373" s="3">
        <v>8</v>
      </c>
      <c r="O373" s="9">
        <v>2019</v>
      </c>
      <c r="P373" s="3" t="s">
        <v>77</v>
      </c>
      <c r="Q373" s="3"/>
      <c r="R373" s="3"/>
      <c r="S373" s="3" t="str">
        <f>Data[[#This Row],[Department]]</f>
        <v>American Sign Language</v>
      </c>
    </row>
    <row r="374" spans="1:19" x14ac:dyDescent="0.2">
      <c r="A374" t="s">
        <v>5</v>
      </c>
      <c r="B374" t="s">
        <v>16</v>
      </c>
      <c r="C374" t="s">
        <v>15</v>
      </c>
      <c r="D374" s="1">
        <v>0.70979999999999999</v>
      </c>
      <c r="E374" s="2">
        <v>0</v>
      </c>
      <c r="F374" s="1">
        <v>0</v>
      </c>
      <c r="G374" s="1">
        <v>0.70979999999999999</v>
      </c>
      <c r="H374" s="1">
        <v>7.1999989999999991</v>
      </c>
      <c r="I374" s="1">
        <v>215.99996999999996</v>
      </c>
      <c r="J374" s="1">
        <v>304.31103127641586</v>
      </c>
      <c r="K374" s="2">
        <v>0.53913043478260869</v>
      </c>
      <c r="L374" s="3">
        <v>62</v>
      </c>
      <c r="M374" s="3">
        <v>115</v>
      </c>
      <c r="N374" s="3">
        <v>3</v>
      </c>
      <c r="O374" s="9">
        <v>2019</v>
      </c>
      <c r="P374" s="3" t="s">
        <v>77</v>
      </c>
      <c r="Q374" s="3"/>
      <c r="R374" s="3"/>
      <c r="S374" s="3" t="str">
        <f>Data[[#This Row],[Department]]</f>
        <v>Anthropology</v>
      </c>
    </row>
    <row r="375" spans="1:19" x14ac:dyDescent="0.2">
      <c r="A375" t="s">
        <v>5</v>
      </c>
      <c r="B375" t="s">
        <v>17</v>
      </c>
      <c r="C375" t="s">
        <v>15</v>
      </c>
      <c r="D375" s="1">
        <v>6.7995000000000001</v>
      </c>
      <c r="E375" s="2">
        <v>0.14705493050959628</v>
      </c>
      <c r="F375" s="1">
        <v>0.99990000000000001</v>
      </c>
      <c r="G375" s="1">
        <v>5.7995999999999999</v>
      </c>
      <c r="H375" s="1">
        <v>98.956637000000001</v>
      </c>
      <c r="I375" s="1">
        <v>2968.69911</v>
      </c>
      <c r="J375" s="1">
        <v>436.60550187513786</v>
      </c>
      <c r="K375" s="2">
        <v>0.92602739726027394</v>
      </c>
      <c r="L375" s="3">
        <v>676</v>
      </c>
      <c r="M375" s="3">
        <v>730</v>
      </c>
      <c r="N375" s="3">
        <v>24</v>
      </c>
      <c r="O375" s="9">
        <v>2019</v>
      </c>
      <c r="P375" s="3" t="s">
        <v>77</v>
      </c>
      <c r="Q375" s="3"/>
      <c r="R375" s="3"/>
      <c r="S375" s="3" t="str">
        <f>Data[[#This Row],[Department]]</f>
        <v>Arabic</v>
      </c>
    </row>
    <row r="376" spans="1:19" x14ac:dyDescent="0.2">
      <c r="A376" t="s">
        <v>5</v>
      </c>
      <c r="B376" t="s">
        <v>18</v>
      </c>
      <c r="C376" t="s">
        <v>15</v>
      </c>
      <c r="D376" s="1">
        <v>0.33329999999999999</v>
      </c>
      <c r="E376" s="2">
        <v>0</v>
      </c>
      <c r="F376" s="1">
        <v>0</v>
      </c>
      <c r="G376" s="1">
        <v>0.33329999999999999</v>
      </c>
      <c r="H376" s="1">
        <v>3.1666653999999999</v>
      </c>
      <c r="I376" s="1">
        <v>94.999961999999996</v>
      </c>
      <c r="J376" s="1">
        <v>285.02838883888387</v>
      </c>
      <c r="K376" s="2">
        <v>0.42222222222222222</v>
      </c>
      <c r="L376" s="3">
        <v>19</v>
      </c>
      <c r="M376" s="3">
        <v>45</v>
      </c>
      <c r="N376" s="3">
        <v>1</v>
      </c>
      <c r="O376" s="9">
        <v>2019</v>
      </c>
      <c r="P376" s="3" t="s">
        <v>77</v>
      </c>
      <c r="Q376" s="3"/>
      <c r="R376" s="3"/>
      <c r="S376" s="3" t="str">
        <f>Data[[#This Row],[Department]]</f>
        <v>Aramaic</v>
      </c>
    </row>
    <row r="377" spans="1:19" x14ac:dyDescent="0.2">
      <c r="A377" t="s">
        <v>5</v>
      </c>
      <c r="B377" t="s">
        <v>19</v>
      </c>
      <c r="C377" t="s">
        <v>15</v>
      </c>
      <c r="D377" s="1">
        <v>5.317400000000001</v>
      </c>
      <c r="E377" s="2">
        <v>0.13863918456388458</v>
      </c>
      <c r="F377" s="1">
        <v>0.73719999999999997</v>
      </c>
      <c r="G377" s="1">
        <v>4.5801999999999996</v>
      </c>
      <c r="H377" s="1">
        <v>82.100000000000009</v>
      </c>
      <c r="I377" s="1">
        <v>2463.0000000000005</v>
      </c>
      <c r="J377" s="1">
        <v>463.19629894309242</v>
      </c>
      <c r="K377" s="2">
        <v>0.86062246278755072</v>
      </c>
      <c r="L377" s="3">
        <v>636</v>
      </c>
      <c r="M377" s="3">
        <v>739</v>
      </c>
      <c r="N377" s="3">
        <v>19</v>
      </c>
      <c r="O377" s="9">
        <v>2019</v>
      </c>
      <c r="P377" s="3" t="s">
        <v>77</v>
      </c>
      <c r="Q377" s="3"/>
      <c r="R377" s="3"/>
      <c r="S377" s="3" t="str">
        <f>Data[[#This Row],[Department]]</f>
        <v>Art</v>
      </c>
    </row>
    <row r="378" spans="1:19" x14ac:dyDescent="0.2">
      <c r="A378" t="s">
        <v>5</v>
      </c>
      <c r="B378" t="s">
        <v>20</v>
      </c>
      <c r="C378" t="s">
        <v>15</v>
      </c>
      <c r="D378" s="1">
        <v>3.8000000000000007</v>
      </c>
      <c r="E378" s="2">
        <v>0.26315789473684204</v>
      </c>
      <c r="F378" s="1">
        <v>1</v>
      </c>
      <c r="G378" s="1">
        <v>2.8</v>
      </c>
      <c r="H378" s="1">
        <v>55.146180000000001</v>
      </c>
      <c r="I378" s="1">
        <v>1654.3854000000001</v>
      </c>
      <c r="J378" s="1">
        <v>435.36457894736833</v>
      </c>
      <c r="K378" s="2">
        <v>0.9508771929824561</v>
      </c>
      <c r="L378" s="3">
        <v>542</v>
      </c>
      <c r="M378" s="3">
        <v>570</v>
      </c>
      <c r="N378" s="3">
        <v>19</v>
      </c>
      <c r="O378" s="9">
        <v>2019</v>
      </c>
      <c r="P378" s="3" t="s">
        <v>77</v>
      </c>
      <c r="Q378" s="3"/>
      <c r="R378" s="3"/>
      <c r="S378" s="3" t="str">
        <f>Data[[#This Row],[Department]]</f>
        <v>Communication</v>
      </c>
    </row>
    <row r="379" spans="1:19" x14ac:dyDescent="0.2">
      <c r="A379" t="s">
        <v>5</v>
      </c>
      <c r="B379" t="s">
        <v>21</v>
      </c>
      <c r="C379" t="s">
        <v>15</v>
      </c>
      <c r="D379" s="1">
        <v>12.700399999999997</v>
      </c>
      <c r="E379" s="2">
        <v>0.4645680451009418</v>
      </c>
      <c r="F379" s="1">
        <v>5.9001999999999999</v>
      </c>
      <c r="G379" s="1">
        <v>6.8001999999999994</v>
      </c>
      <c r="H379" s="1">
        <v>179.03328759480002</v>
      </c>
      <c r="I379" s="1">
        <v>5370.9986278440001</v>
      </c>
      <c r="J379" s="1">
        <v>422.89995809927262</v>
      </c>
      <c r="K379" s="2">
        <v>0.88846982758620685</v>
      </c>
      <c r="L379" s="3">
        <v>1649</v>
      </c>
      <c r="M379" s="3">
        <v>1856</v>
      </c>
      <c r="N379" s="3">
        <v>53</v>
      </c>
      <c r="O379" s="9">
        <v>2019</v>
      </c>
      <c r="P379" s="3" t="s">
        <v>77</v>
      </c>
      <c r="Q379" s="3"/>
      <c r="R379" s="3"/>
      <c r="S379" s="3" t="str">
        <f>Data[[#This Row],[Department]]</f>
        <v>English</v>
      </c>
    </row>
    <row r="380" spans="1:19" x14ac:dyDescent="0.2">
      <c r="A380" t="s">
        <v>5</v>
      </c>
      <c r="B380" t="s">
        <v>22</v>
      </c>
      <c r="C380" t="s">
        <v>15</v>
      </c>
      <c r="D380" s="1">
        <v>14.349999999999993</v>
      </c>
      <c r="E380" s="2">
        <v>0.27526132404181208</v>
      </c>
      <c r="F380" s="1">
        <v>3.9500000000000011</v>
      </c>
      <c r="G380" s="1">
        <v>10.400000000000004</v>
      </c>
      <c r="H380" s="1">
        <v>127.609692</v>
      </c>
      <c r="I380" s="1">
        <v>3828.2907599999999</v>
      </c>
      <c r="J380" s="1">
        <v>266.77984390243915</v>
      </c>
      <c r="K380" s="2">
        <v>0.74740484429065746</v>
      </c>
      <c r="L380" s="3">
        <v>864</v>
      </c>
      <c r="M380" s="3">
        <v>1156</v>
      </c>
      <c r="N380" s="3">
        <v>46</v>
      </c>
      <c r="O380" s="9">
        <v>2019</v>
      </c>
      <c r="P380" s="3" t="s">
        <v>77</v>
      </c>
      <c r="Q380" s="3"/>
      <c r="R380" s="3"/>
      <c r="S380" s="3" t="str">
        <f>Data[[#This Row],[Department]]</f>
        <v>English As a Second Language</v>
      </c>
    </row>
    <row r="381" spans="1:19" x14ac:dyDescent="0.2">
      <c r="A381" t="s">
        <v>5</v>
      </c>
      <c r="B381" t="s">
        <v>24</v>
      </c>
      <c r="C381" t="s">
        <v>15</v>
      </c>
      <c r="D381" s="1">
        <v>3.8000000000000007</v>
      </c>
      <c r="E381" s="2">
        <v>5.2631578947368411E-2</v>
      </c>
      <c r="F381" s="1">
        <v>0.2</v>
      </c>
      <c r="G381" s="1">
        <v>3.6</v>
      </c>
      <c r="H381" s="1">
        <v>57.410000000000004</v>
      </c>
      <c r="I381" s="1">
        <v>1722.3000000000002</v>
      </c>
      <c r="J381" s="1">
        <v>453.23684210526312</v>
      </c>
      <c r="K381" s="2">
        <v>0.67933491686460812</v>
      </c>
      <c r="L381" s="3">
        <v>572</v>
      </c>
      <c r="M381" s="3">
        <v>842</v>
      </c>
      <c r="N381" s="3">
        <v>19</v>
      </c>
      <c r="O381" s="9">
        <v>2019</v>
      </c>
      <c r="P381" s="3" t="s">
        <v>77</v>
      </c>
      <c r="Q381" s="3"/>
      <c r="R381" s="3"/>
      <c r="S381" s="3" t="str">
        <f>Data[[#This Row],[Department]]</f>
        <v>History</v>
      </c>
    </row>
    <row r="382" spans="1:19" x14ac:dyDescent="0.2">
      <c r="A382" t="s">
        <v>5</v>
      </c>
      <c r="B382" t="s">
        <v>25</v>
      </c>
      <c r="C382" t="s">
        <v>15</v>
      </c>
      <c r="D382" s="1">
        <v>1.2000000000000002</v>
      </c>
      <c r="E382" s="2">
        <v>0.16666666666666666</v>
      </c>
      <c r="F382" s="1">
        <v>0.2</v>
      </c>
      <c r="G382" s="1">
        <v>1</v>
      </c>
      <c r="H382" s="1">
        <v>18.399999999999999</v>
      </c>
      <c r="I382" s="1">
        <v>552</v>
      </c>
      <c r="J382" s="1">
        <v>459.99999999999989</v>
      </c>
      <c r="K382" s="2">
        <v>0.78297872340425534</v>
      </c>
      <c r="L382" s="3">
        <v>184</v>
      </c>
      <c r="M382" s="3">
        <v>235</v>
      </c>
      <c r="N382" s="3">
        <v>6</v>
      </c>
      <c r="O382" s="9">
        <v>2019</v>
      </c>
      <c r="P382" s="3" t="s">
        <v>77</v>
      </c>
      <c r="Q382" s="3"/>
      <c r="R382" s="3"/>
      <c r="S382" s="3" t="str">
        <f>Data[[#This Row],[Department]]</f>
        <v>Humanities</v>
      </c>
    </row>
    <row r="383" spans="1:19" x14ac:dyDescent="0.2">
      <c r="A383" t="s">
        <v>5</v>
      </c>
      <c r="B383" t="s">
        <v>26</v>
      </c>
      <c r="C383" t="s">
        <v>15</v>
      </c>
      <c r="D383" s="1">
        <v>5.6381000000000014</v>
      </c>
      <c r="E383" s="2">
        <v>0.30623791702878622</v>
      </c>
      <c r="F383" s="1">
        <v>1.7266000000000001</v>
      </c>
      <c r="G383" s="1">
        <v>3.9115000000000006</v>
      </c>
      <c r="H383" s="1">
        <v>68.59190236180001</v>
      </c>
      <c r="I383" s="1">
        <v>2057.7570708540002</v>
      </c>
      <c r="J383" s="1">
        <v>370.77372040108833</v>
      </c>
      <c r="K383" s="2">
        <v>0.62641509433962261</v>
      </c>
      <c r="L383" s="3">
        <v>664</v>
      </c>
      <c r="M383" s="3">
        <v>1060</v>
      </c>
      <c r="N383" s="3">
        <v>27</v>
      </c>
      <c r="O383" s="9">
        <v>2019</v>
      </c>
      <c r="P383" s="3" t="s">
        <v>77</v>
      </c>
      <c r="Q383" s="3"/>
      <c r="R383" s="3"/>
      <c r="S383" s="3" t="str">
        <f>Data[[#This Row],[Department]]</f>
        <v>Music</v>
      </c>
    </row>
    <row r="384" spans="1:19" x14ac:dyDescent="0.2">
      <c r="A384" t="s">
        <v>5</v>
      </c>
      <c r="B384" t="s">
        <v>27</v>
      </c>
      <c r="C384" t="s">
        <v>15</v>
      </c>
      <c r="D384" s="1">
        <v>0.80010000000000003</v>
      </c>
      <c r="E384" s="2">
        <v>1</v>
      </c>
      <c r="F384" s="1">
        <v>0.80010000000000003</v>
      </c>
      <c r="G384" s="1">
        <v>0</v>
      </c>
      <c r="H384" s="1">
        <v>5.9633319</v>
      </c>
      <c r="I384" s="1">
        <v>178.899957</v>
      </c>
      <c r="J384" s="1">
        <v>223.59699662542181</v>
      </c>
      <c r="K384" s="2">
        <v>0.4777777777777778</v>
      </c>
      <c r="L384" s="3">
        <v>43</v>
      </c>
      <c r="M384" s="3">
        <v>90</v>
      </c>
      <c r="N384" s="3">
        <v>3</v>
      </c>
      <c r="O384" s="9">
        <v>2019</v>
      </c>
      <c r="P384" s="3" t="s">
        <v>77</v>
      </c>
      <c r="Q384" s="3"/>
      <c r="R384" s="3"/>
      <c r="S384" s="3" t="str">
        <f>Data[[#This Row],[Department]]</f>
        <v>Native American Languages</v>
      </c>
    </row>
    <row r="385" spans="1:19" x14ac:dyDescent="0.2">
      <c r="A385" t="s">
        <v>5</v>
      </c>
      <c r="B385" t="s">
        <v>28</v>
      </c>
      <c r="C385" t="s">
        <v>15</v>
      </c>
      <c r="D385" s="1">
        <v>1.2000000000000002</v>
      </c>
      <c r="E385" s="2">
        <v>0.5</v>
      </c>
      <c r="F385" s="1">
        <v>0.60000000000000009</v>
      </c>
      <c r="G385" s="1">
        <v>0.60000000000000009</v>
      </c>
      <c r="H385" s="1">
        <v>24.6</v>
      </c>
      <c r="I385" s="1">
        <v>738</v>
      </c>
      <c r="J385" s="1">
        <v>614.99999999999989</v>
      </c>
      <c r="K385" s="2">
        <v>0.86315789473684212</v>
      </c>
      <c r="L385" s="3">
        <v>246</v>
      </c>
      <c r="M385" s="3">
        <v>285</v>
      </c>
      <c r="N385" s="3">
        <v>6</v>
      </c>
      <c r="O385" s="9">
        <v>2019</v>
      </c>
      <c r="P385" s="3" t="s">
        <v>77</v>
      </c>
      <c r="Q385" s="3"/>
      <c r="R385" s="3"/>
      <c r="S385" s="3" t="str">
        <f>Data[[#This Row],[Department]]</f>
        <v>Philosophy</v>
      </c>
    </row>
    <row r="386" spans="1:19" x14ac:dyDescent="0.2">
      <c r="A386" t="s">
        <v>5</v>
      </c>
      <c r="B386" t="s">
        <v>29</v>
      </c>
      <c r="C386" t="s">
        <v>15</v>
      </c>
      <c r="D386" s="1">
        <v>1.4000000000000001</v>
      </c>
      <c r="E386" s="2">
        <v>0.71428571428571419</v>
      </c>
      <c r="F386" s="1">
        <v>1</v>
      </c>
      <c r="G386" s="1">
        <v>0.4</v>
      </c>
      <c r="H386" s="1">
        <v>20.099999999999998</v>
      </c>
      <c r="I386" s="1">
        <v>602.99999999999989</v>
      </c>
      <c r="J386" s="1">
        <v>430.71428571428561</v>
      </c>
      <c r="K386" s="2">
        <v>0.55524861878453036</v>
      </c>
      <c r="L386" s="3">
        <v>201</v>
      </c>
      <c r="M386" s="3">
        <v>362</v>
      </c>
      <c r="N386" s="3">
        <v>7</v>
      </c>
      <c r="O386" s="9">
        <v>2019</v>
      </c>
      <c r="P386" s="3" t="s">
        <v>77</v>
      </c>
      <c r="Q386" s="3"/>
      <c r="R386" s="3"/>
      <c r="S386" s="3" t="str">
        <f>Data[[#This Row],[Department]]</f>
        <v>Political Science</v>
      </c>
    </row>
    <row r="387" spans="1:19" x14ac:dyDescent="0.2">
      <c r="A387" t="s">
        <v>5</v>
      </c>
      <c r="B387" t="s">
        <v>30</v>
      </c>
      <c r="C387" t="s">
        <v>15</v>
      </c>
      <c r="D387" s="1">
        <v>3.4429999999999996</v>
      </c>
      <c r="E387" s="2">
        <v>0.61617775196049973</v>
      </c>
      <c r="F387" s="1">
        <v>2.1215000000000002</v>
      </c>
      <c r="G387" s="1">
        <v>1.3215000000000001</v>
      </c>
      <c r="H387" s="1">
        <v>65.568263200000004</v>
      </c>
      <c r="I387" s="1">
        <v>1967.047896</v>
      </c>
      <c r="J387" s="1">
        <v>571.31800638977643</v>
      </c>
      <c r="K387" s="2">
        <v>0.78818998716302957</v>
      </c>
      <c r="L387" s="3">
        <v>614</v>
      </c>
      <c r="M387" s="3">
        <v>779</v>
      </c>
      <c r="N387" s="3">
        <v>16</v>
      </c>
      <c r="O387" s="9">
        <v>2019</v>
      </c>
      <c r="P387" s="3" t="s">
        <v>77</v>
      </c>
      <c r="Q387" s="3"/>
      <c r="R387" s="3"/>
      <c r="S387" s="3" t="str">
        <f>Data[[#This Row],[Department]]</f>
        <v>Psychology</v>
      </c>
    </row>
    <row r="388" spans="1:19" x14ac:dyDescent="0.2">
      <c r="A388" t="s">
        <v>5</v>
      </c>
      <c r="B388" t="s">
        <v>31</v>
      </c>
      <c r="C388" t="s">
        <v>15</v>
      </c>
      <c r="D388" s="1">
        <v>0.4</v>
      </c>
      <c r="E388" s="2">
        <v>0</v>
      </c>
      <c r="F388" s="1">
        <v>0</v>
      </c>
      <c r="G388" s="1">
        <v>0.4</v>
      </c>
      <c r="H388" s="1">
        <v>3.8000000000000003</v>
      </c>
      <c r="I388" s="1">
        <v>114.00000000000001</v>
      </c>
      <c r="J388" s="1">
        <v>285</v>
      </c>
      <c r="K388" s="2">
        <v>0.44705882352941179</v>
      </c>
      <c r="L388" s="3">
        <v>38</v>
      </c>
      <c r="M388" s="3">
        <v>85</v>
      </c>
      <c r="N388" s="3">
        <v>2</v>
      </c>
      <c r="O388" s="9">
        <v>2019</v>
      </c>
      <c r="P388" s="3" t="s">
        <v>77</v>
      </c>
      <c r="Q388" s="3"/>
      <c r="R388" s="3"/>
      <c r="S388" s="3" t="str">
        <f>Data[[#This Row],[Department]]</f>
        <v>Religious Studies</v>
      </c>
    </row>
    <row r="389" spans="1:19" x14ac:dyDescent="0.2">
      <c r="A389" t="s">
        <v>5</v>
      </c>
      <c r="B389" t="s">
        <v>32</v>
      </c>
      <c r="C389" t="s">
        <v>15</v>
      </c>
      <c r="D389" s="1">
        <v>0.60000000000000009</v>
      </c>
      <c r="E389" s="2">
        <v>0</v>
      </c>
      <c r="F389" s="1">
        <v>0</v>
      </c>
      <c r="G389" s="1">
        <v>0.60000000000000009</v>
      </c>
      <c r="H389" s="1">
        <v>12.7</v>
      </c>
      <c r="I389" s="1">
        <v>381</v>
      </c>
      <c r="J389" s="1">
        <v>634.99999999999977</v>
      </c>
      <c r="K389" s="2">
        <v>0.78395061728395066</v>
      </c>
      <c r="L389" s="3">
        <v>127</v>
      </c>
      <c r="M389" s="3">
        <v>162</v>
      </c>
      <c r="N389" s="3">
        <v>3</v>
      </c>
      <c r="O389" s="9">
        <v>2019</v>
      </c>
      <c r="P389" s="3" t="s">
        <v>77</v>
      </c>
      <c r="Q389" s="3"/>
      <c r="R389" s="3"/>
      <c r="S389" s="3" t="str">
        <f>Data[[#This Row],[Department]]</f>
        <v>Social Work</v>
      </c>
    </row>
    <row r="390" spans="1:19" x14ac:dyDescent="0.2">
      <c r="A390" t="s">
        <v>5</v>
      </c>
      <c r="B390" t="s">
        <v>33</v>
      </c>
      <c r="C390" t="s">
        <v>15</v>
      </c>
      <c r="D390" s="1">
        <v>1.7999999999999998</v>
      </c>
      <c r="E390" s="2">
        <v>0.33333333333333343</v>
      </c>
      <c r="F390" s="1">
        <v>0.60000000000000009</v>
      </c>
      <c r="G390" s="1">
        <v>1.2</v>
      </c>
      <c r="H390" s="1">
        <v>28.8</v>
      </c>
      <c r="I390" s="1">
        <v>864</v>
      </c>
      <c r="J390" s="1">
        <v>480.00000000000011</v>
      </c>
      <c r="K390" s="2">
        <v>0.73657289002557547</v>
      </c>
      <c r="L390" s="3">
        <v>288</v>
      </c>
      <c r="M390" s="3">
        <v>391</v>
      </c>
      <c r="N390" s="3">
        <v>9</v>
      </c>
      <c r="O390" s="9">
        <v>2019</v>
      </c>
      <c r="P390" s="3" t="s">
        <v>77</v>
      </c>
      <c r="Q390" s="3"/>
      <c r="R390" s="3"/>
      <c r="S390" s="3" t="str">
        <f>Data[[#This Row],[Department]]</f>
        <v>Sociology</v>
      </c>
    </row>
    <row r="391" spans="1:19" x14ac:dyDescent="0.2">
      <c r="A391" t="s">
        <v>5</v>
      </c>
      <c r="B391" t="s">
        <v>34</v>
      </c>
      <c r="C391" t="s">
        <v>15</v>
      </c>
      <c r="D391" s="1">
        <v>2.5330999999999997</v>
      </c>
      <c r="E391" s="2">
        <v>0.26315581698314322</v>
      </c>
      <c r="F391" s="1">
        <v>0.66659999999999997</v>
      </c>
      <c r="G391" s="1">
        <v>1.8664999999999998</v>
      </c>
      <c r="H391" s="1">
        <v>28.499988999999999</v>
      </c>
      <c r="I391" s="1">
        <v>854.99966999999992</v>
      </c>
      <c r="J391" s="1">
        <v>337.53095811456325</v>
      </c>
      <c r="K391" s="2">
        <v>0.76086956521739135</v>
      </c>
      <c r="L391" s="3">
        <v>175</v>
      </c>
      <c r="M391" s="3">
        <v>230</v>
      </c>
      <c r="N391" s="3">
        <v>8</v>
      </c>
      <c r="O391" s="9">
        <v>2019</v>
      </c>
      <c r="P391" s="3" t="s">
        <v>77</v>
      </c>
      <c r="Q391" s="3"/>
      <c r="R391" s="3"/>
      <c r="S391" s="3" t="str">
        <f>Data[[#This Row],[Department]]</f>
        <v>Spanish</v>
      </c>
    </row>
    <row r="392" spans="1:19" x14ac:dyDescent="0.2">
      <c r="A392" t="s">
        <v>36</v>
      </c>
      <c r="B392" t="s">
        <v>37</v>
      </c>
      <c r="C392" t="s">
        <v>15</v>
      </c>
      <c r="D392" s="1">
        <v>8.5353000000000012</v>
      </c>
      <c r="E392" s="2">
        <v>0.38168547092662225</v>
      </c>
      <c r="F392" s="1">
        <v>3.2577999999999996</v>
      </c>
      <c r="G392" s="1">
        <v>5.277499999999999</v>
      </c>
      <c r="H392" s="1">
        <v>81.256646500000002</v>
      </c>
      <c r="I392" s="1">
        <v>2437.6993950000001</v>
      </c>
      <c r="J392" s="1">
        <v>285.60207549822502</v>
      </c>
      <c r="K392" s="2">
        <v>0.43745632424877706</v>
      </c>
      <c r="L392" s="3">
        <v>626</v>
      </c>
      <c r="M392" s="3">
        <v>1431</v>
      </c>
      <c r="N392" s="3">
        <v>34</v>
      </c>
      <c r="O392" s="9">
        <v>2019</v>
      </c>
      <c r="P392" s="3" t="s">
        <v>77</v>
      </c>
      <c r="Q392" s="3"/>
      <c r="R392" s="3"/>
      <c r="S392" s="3" t="str">
        <f>Data[[#This Row],[Department]]</f>
        <v>Exercise Science</v>
      </c>
    </row>
    <row r="393" spans="1:19" x14ac:dyDescent="0.2">
      <c r="A393" t="s">
        <v>36</v>
      </c>
      <c r="B393" t="s">
        <v>38</v>
      </c>
      <c r="C393" t="s">
        <v>15</v>
      </c>
      <c r="D393" s="1">
        <v>3.7530000000000001</v>
      </c>
      <c r="E393" s="2">
        <v>0.21316280309086064</v>
      </c>
      <c r="F393" s="1">
        <v>0.8</v>
      </c>
      <c r="G393" s="1">
        <v>2.9529999999999998</v>
      </c>
      <c r="H393" s="1">
        <v>70.586643600000002</v>
      </c>
      <c r="I393" s="1">
        <v>2117.5993079999998</v>
      </c>
      <c r="J393" s="1">
        <v>564.24175539568341</v>
      </c>
      <c r="K393" s="2">
        <v>0.66472303206997085</v>
      </c>
      <c r="L393" s="3">
        <v>684</v>
      </c>
      <c r="M393" s="3">
        <v>1029</v>
      </c>
      <c r="N393" s="3">
        <v>19</v>
      </c>
      <c r="O393" s="9">
        <v>2019</v>
      </c>
      <c r="P393" s="3" t="s">
        <v>77</v>
      </c>
      <c r="Q393" s="3"/>
      <c r="R393" s="3"/>
      <c r="S393" s="3" t="str">
        <f>Data[[#This Row],[Department]]</f>
        <v>Health Education</v>
      </c>
    </row>
    <row r="394" spans="1:19" x14ac:dyDescent="0.2">
      <c r="A394" t="s">
        <v>36</v>
      </c>
      <c r="B394" t="s">
        <v>39</v>
      </c>
      <c r="C394" t="s">
        <v>15</v>
      </c>
      <c r="D394" s="1">
        <v>0.60000000000000009</v>
      </c>
      <c r="E394" s="2">
        <v>0.33333333333333331</v>
      </c>
      <c r="F394" s="1">
        <v>0.2</v>
      </c>
      <c r="G394" s="1">
        <v>0.4</v>
      </c>
      <c r="H394" s="1">
        <v>11.4</v>
      </c>
      <c r="I394" s="1">
        <v>342</v>
      </c>
      <c r="J394" s="1">
        <v>569.99999999999989</v>
      </c>
      <c r="K394" s="2">
        <v>0.76</v>
      </c>
      <c r="L394" s="3">
        <v>114</v>
      </c>
      <c r="M394" s="3">
        <v>150</v>
      </c>
      <c r="N394" s="3">
        <v>3</v>
      </c>
      <c r="O394" s="9">
        <v>2019</v>
      </c>
      <c r="P394" s="3" t="s">
        <v>77</v>
      </c>
      <c r="Q394" s="3"/>
      <c r="R394" s="3"/>
      <c r="S394" s="3" t="str">
        <f>Data[[#This Row],[Department]]</f>
        <v>Nutrition</v>
      </c>
    </row>
    <row r="395" spans="1:19" x14ac:dyDescent="0.2">
      <c r="A395" t="s">
        <v>40</v>
      </c>
      <c r="B395" t="s">
        <v>135</v>
      </c>
      <c r="C395" t="s">
        <v>15</v>
      </c>
      <c r="D395" s="1">
        <v>3.1941999999999999</v>
      </c>
      <c r="E395" s="2">
        <v>0.54786801076951974</v>
      </c>
      <c r="F395" s="1">
        <v>1.75</v>
      </c>
      <c r="G395" s="1">
        <v>1.4442000000000002</v>
      </c>
      <c r="H395" s="1">
        <v>53.699997999999994</v>
      </c>
      <c r="I395" s="1">
        <v>1610.9999399999997</v>
      </c>
      <c r="J395" s="1">
        <v>506.0785788332862</v>
      </c>
      <c r="K395" s="2">
        <v>0.77042253521126758</v>
      </c>
      <c r="L395" s="3">
        <v>547</v>
      </c>
      <c r="M395" s="3">
        <v>710</v>
      </c>
      <c r="N395" s="3">
        <v>16</v>
      </c>
      <c r="O395" s="9">
        <v>2019</v>
      </c>
      <c r="P395" s="3" t="s">
        <v>77</v>
      </c>
      <c r="Q395" s="3"/>
      <c r="R395" s="3"/>
      <c r="S395" s="3" t="str">
        <f>Data[[#This Row],[Department]]</f>
        <v>Business (excludes Accounting)</v>
      </c>
    </row>
    <row r="396" spans="1:19" x14ac:dyDescent="0.2">
      <c r="A396" t="s">
        <v>40</v>
      </c>
      <c r="B396" t="s">
        <v>132</v>
      </c>
      <c r="C396" t="s">
        <v>15</v>
      </c>
      <c r="D396" s="1">
        <v>2.8668999999999998</v>
      </c>
      <c r="E396" s="2">
        <v>0.3255781506156476</v>
      </c>
      <c r="F396" s="1">
        <v>0.93340000000000001</v>
      </c>
      <c r="G396" s="1">
        <v>1.9334999999999998</v>
      </c>
      <c r="H396" s="1">
        <v>52.719987299999993</v>
      </c>
      <c r="I396" s="1">
        <v>1581.5996189999998</v>
      </c>
      <c r="J396" s="1">
        <v>551.67589347378691</v>
      </c>
      <c r="K396" s="2">
        <v>0.67154471544715444</v>
      </c>
      <c r="L396" s="3">
        <v>413</v>
      </c>
      <c r="M396" s="3">
        <v>615</v>
      </c>
      <c r="N396" s="3">
        <v>12</v>
      </c>
      <c r="O396" s="9">
        <v>2019</v>
      </c>
      <c r="P396" s="3" t="s">
        <v>77</v>
      </c>
      <c r="Q396" s="3"/>
      <c r="R396" s="3"/>
      <c r="S396" s="3" t="str">
        <f>Data[[#This Row],[Department]]</f>
        <v>Accounting</v>
      </c>
    </row>
    <row r="397" spans="1:19" x14ac:dyDescent="0.2">
      <c r="A397" t="s">
        <v>40</v>
      </c>
      <c r="B397" t="s">
        <v>41</v>
      </c>
      <c r="C397" t="s">
        <v>15</v>
      </c>
      <c r="D397" s="1">
        <v>4.8964999999999996</v>
      </c>
      <c r="E397" s="2">
        <v>0.13135913407535996</v>
      </c>
      <c r="F397" s="1">
        <v>0.64319999999999999</v>
      </c>
      <c r="G397" s="1">
        <v>4.2533000000000003</v>
      </c>
      <c r="H397" s="1">
        <v>54.942361200000001</v>
      </c>
      <c r="I397" s="1">
        <v>1648.2708359999999</v>
      </c>
      <c r="J397" s="1">
        <v>336.62224772796895</v>
      </c>
      <c r="K397" s="2">
        <v>0.58302583025830257</v>
      </c>
      <c r="L397" s="3">
        <v>316</v>
      </c>
      <c r="M397" s="3">
        <v>542</v>
      </c>
      <c r="N397" s="3">
        <v>19</v>
      </c>
      <c r="O397" s="9">
        <v>2019</v>
      </c>
      <c r="P397" s="3" t="s">
        <v>77</v>
      </c>
      <c r="Q397" s="3"/>
      <c r="R397" s="3"/>
      <c r="S397" s="3" t="str">
        <f>Data[[#This Row],[Department]]</f>
        <v>Automotive</v>
      </c>
    </row>
    <row r="398" spans="1:19" x14ac:dyDescent="0.2">
      <c r="A398" t="s">
        <v>40</v>
      </c>
      <c r="B398" t="s">
        <v>42</v>
      </c>
      <c r="C398" t="s">
        <v>15</v>
      </c>
      <c r="D398" s="1">
        <v>2.4700000000000002</v>
      </c>
      <c r="E398" s="2">
        <v>0.18327935222672062</v>
      </c>
      <c r="F398" s="1">
        <v>0.45269999999999999</v>
      </c>
      <c r="G398" s="1">
        <v>2.0172999999999996</v>
      </c>
      <c r="H398" s="1">
        <v>26.066664982199999</v>
      </c>
      <c r="I398" s="1">
        <v>781.99994946599998</v>
      </c>
      <c r="J398" s="1">
        <v>316.59916982429149</v>
      </c>
      <c r="K398" s="2">
        <v>0.41528925619834711</v>
      </c>
      <c r="L398" s="3">
        <v>402</v>
      </c>
      <c r="M398" s="3">
        <v>968</v>
      </c>
      <c r="N398" s="3">
        <v>22</v>
      </c>
      <c r="O398" s="9">
        <v>2019</v>
      </c>
      <c r="P398" s="3" t="s">
        <v>77</v>
      </c>
      <c r="Q398" s="3"/>
      <c r="R398" s="3"/>
      <c r="S398" s="3" t="str">
        <f>Data[[#This Row],[Department]]</f>
        <v>Business Office Technology</v>
      </c>
    </row>
    <row r="399" spans="1:19" x14ac:dyDescent="0.2">
      <c r="A399" t="s">
        <v>40</v>
      </c>
      <c r="B399" t="s">
        <v>43</v>
      </c>
      <c r="C399" t="s">
        <v>15</v>
      </c>
      <c r="D399" s="1">
        <v>2.2115999999999998</v>
      </c>
      <c r="E399" s="2">
        <v>0.43972689455597758</v>
      </c>
      <c r="F399" s="1">
        <v>0.97249999999999992</v>
      </c>
      <c r="G399" s="1">
        <v>1.2390999999999999</v>
      </c>
      <c r="H399" s="1">
        <v>17.32</v>
      </c>
      <c r="I399" s="1">
        <v>519.6</v>
      </c>
      <c r="J399" s="1">
        <v>234.9430276722735</v>
      </c>
      <c r="K399" s="2">
        <v>0.53086419753086422</v>
      </c>
      <c r="L399" s="3">
        <v>86</v>
      </c>
      <c r="M399" s="3">
        <v>162</v>
      </c>
      <c r="N399" s="3">
        <v>6</v>
      </c>
      <c r="O399" s="9">
        <v>2019</v>
      </c>
      <c r="P399" s="3" t="s">
        <v>77</v>
      </c>
      <c r="Q399" s="3"/>
      <c r="R399" s="3"/>
      <c r="S399" s="3" t="str">
        <f>Data[[#This Row],[Department]]</f>
        <v>CADD Technology</v>
      </c>
    </row>
    <row r="400" spans="1:19" x14ac:dyDescent="0.2">
      <c r="A400" t="s">
        <v>40</v>
      </c>
      <c r="B400" t="s">
        <v>44</v>
      </c>
      <c r="C400" t="s">
        <v>15</v>
      </c>
      <c r="D400" s="1">
        <v>3.1881999999999997</v>
      </c>
      <c r="E400" s="2">
        <v>0.25092528699579703</v>
      </c>
      <c r="F400" s="1">
        <v>0.8</v>
      </c>
      <c r="G400" s="1">
        <v>2.3881999999999999</v>
      </c>
      <c r="H400" s="1">
        <v>25.271374999999999</v>
      </c>
      <c r="I400" s="1">
        <v>758.14125000000001</v>
      </c>
      <c r="J400" s="1">
        <v>237.79601342450286</v>
      </c>
      <c r="K400" s="2">
        <v>0.50183823529411764</v>
      </c>
      <c r="L400" s="3">
        <v>273</v>
      </c>
      <c r="M400" s="3">
        <v>544</v>
      </c>
      <c r="N400" s="3">
        <v>16</v>
      </c>
      <c r="O400" s="9">
        <v>2019</v>
      </c>
      <c r="P400" s="3" t="s">
        <v>77</v>
      </c>
      <c r="Q400" s="3"/>
      <c r="R400" s="3"/>
      <c r="S400" s="3" t="str">
        <f>Data[[#This Row],[Department]]</f>
        <v>Center for Water Studies</v>
      </c>
    </row>
    <row r="401" spans="1:19" x14ac:dyDescent="0.2">
      <c r="A401" t="s">
        <v>40</v>
      </c>
      <c r="B401" t="s">
        <v>45</v>
      </c>
      <c r="C401" t="s">
        <v>15</v>
      </c>
      <c r="D401" s="1">
        <v>5.7144000000000013</v>
      </c>
      <c r="E401" s="2">
        <v>0.27588198236035272</v>
      </c>
      <c r="F401" s="1">
        <v>1.5764999999999998</v>
      </c>
      <c r="G401" s="1">
        <v>4.1379000000000001</v>
      </c>
      <c r="H401" s="1">
        <v>87.135712216000002</v>
      </c>
      <c r="I401" s="1">
        <v>2614.0713664800001</v>
      </c>
      <c r="J401" s="1">
        <v>491.88457144362485</v>
      </c>
      <c r="K401" s="2">
        <v>0.78635547576301612</v>
      </c>
      <c r="L401" s="3">
        <v>876</v>
      </c>
      <c r="M401" s="3">
        <v>1114</v>
      </c>
      <c r="N401" s="3">
        <v>29</v>
      </c>
      <c r="O401" s="9">
        <v>2019</v>
      </c>
      <c r="P401" s="3" t="s">
        <v>77</v>
      </c>
      <c r="Q401" s="3"/>
      <c r="R401" s="3"/>
      <c r="S401" s="3" t="str">
        <f>Data[[#This Row],[Department]]</f>
        <v>Child Development</v>
      </c>
    </row>
    <row r="402" spans="1:19" x14ac:dyDescent="0.2">
      <c r="A402" t="s">
        <v>40</v>
      </c>
      <c r="B402" t="s">
        <v>46</v>
      </c>
      <c r="C402" t="s">
        <v>15</v>
      </c>
      <c r="D402" s="1">
        <v>6.5962000000000005</v>
      </c>
      <c r="E402" s="2">
        <v>0.32382280707073768</v>
      </c>
      <c r="F402" s="1">
        <v>2.1360000000000001</v>
      </c>
      <c r="G402" s="1">
        <v>4.4602000000000004</v>
      </c>
      <c r="H402" s="1">
        <v>78.399991190799994</v>
      </c>
      <c r="I402" s="1">
        <v>2351.9997357239999</v>
      </c>
      <c r="J402" s="1">
        <v>356.5688935635668</v>
      </c>
      <c r="K402" s="2">
        <v>0.50229885057471269</v>
      </c>
      <c r="L402" s="3">
        <v>437</v>
      </c>
      <c r="M402" s="3">
        <v>870</v>
      </c>
      <c r="N402" s="3">
        <v>21</v>
      </c>
      <c r="O402" s="9">
        <v>2019</v>
      </c>
      <c r="P402" s="3" t="s">
        <v>77</v>
      </c>
      <c r="Q402" s="3"/>
      <c r="R402" s="3"/>
      <c r="S402" s="3" t="str">
        <f>Data[[#This Row],[Department]]</f>
        <v>Computer &amp; Information Science</v>
      </c>
    </row>
    <row r="403" spans="1:19" x14ac:dyDescent="0.2">
      <c r="A403" t="s">
        <v>40</v>
      </c>
      <c r="B403" t="s">
        <v>47</v>
      </c>
      <c r="C403" t="s">
        <v>15</v>
      </c>
      <c r="D403" s="1">
        <v>2.6355000000000004</v>
      </c>
      <c r="E403" s="2">
        <v>0</v>
      </c>
      <c r="F403" s="1">
        <v>0</v>
      </c>
      <c r="G403" s="1">
        <v>2.6355</v>
      </c>
      <c r="H403" s="1">
        <v>34.799999999999997</v>
      </c>
      <c r="I403" s="1">
        <v>1044</v>
      </c>
      <c r="J403" s="1">
        <v>396.12976664769479</v>
      </c>
      <c r="K403" s="2">
        <v>0.56878306878306883</v>
      </c>
      <c r="L403" s="3">
        <v>215</v>
      </c>
      <c r="M403" s="3">
        <v>378</v>
      </c>
      <c r="N403" s="3">
        <v>9</v>
      </c>
      <c r="O403" s="9">
        <v>2019</v>
      </c>
      <c r="P403" s="3" t="s">
        <v>77</v>
      </c>
      <c r="Q403" s="3"/>
      <c r="R403" s="3"/>
      <c r="S403" s="3" t="str">
        <f>Data[[#This Row],[Department]]</f>
        <v>Computer Science</v>
      </c>
    </row>
    <row r="404" spans="1:19" x14ac:dyDescent="0.2">
      <c r="A404" t="s">
        <v>40</v>
      </c>
      <c r="B404" t="s">
        <v>48</v>
      </c>
      <c r="C404" t="s">
        <v>15</v>
      </c>
      <c r="D404" s="1">
        <v>1.5999999999999999</v>
      </c>
      <c r="E404" s="2">
        <v>0.625</v>
      </c>
      <c r="F404" s="1">
        <v>1</v>
      </c>
      <c r="G404" s="1">
        <v>0.60000000000000009</v>
      </c>
      <c r="H404" s="1">
        <v>32</v>
      </c>
      <c r="I404" s="1">
        <v>960</v>
      </c>
      <c r="J404" s="1">
        <v>600</v>
      </c>
      <c r="K404" s="2">
        <v>0.82051282051282048</v>
      </c>
      <c r="L404" s="3">
        <v>320</v>
      </c>
      <c r="M404" s="3">
        <v>390</v>
      </c>
      <c r="N404" s="3">
        <v>8</v>
      </c>
      <c r="O404" s="9">
        <v>2019</v>
      </c>
      <c r="P404" s="3" t="s">
        <v>77</v>
      </c>
      <c r="Q404" s="3"/>
      <c r="R404" s="3"/>
      <c r="S404" s="3" t="str">
        <f>Data[[#This Row],[Department]]</f>
        <v>Economics</v>
      </c>
    </row>
    <row r="405" spans="1:19" x14ac:dyDescent="0.2">
      <c r="A405" t="s">
        <v>40</v>
      </c>
      <c r="B405" t="s">
        <v>49</v>
      </c>
      <c r="C405" t="s">
        <v>15</v>
      </c>
      <c r="D405" s="1">
        <v>0.4</v>
      </c>
      <c r="E405" s="2">
        <v>0</v>
      </c>
      <c r="F405" s="1">
        <v>0</v>
      </c>
      <c r="G405" s="1">
        <v>0.4</v>
      </c>
      <c r="H405" s="1">
        <v>4.8</v>
      </c>
      <c r="I405" s="1">
        <v>144</v>
      </c>
      <c r="J405" s="1">
        <v>359.99999999999994</v>
      </c>
      <c r="K405" s="2">
        <v>0.48</v>
      </c>
      <c r="L405" s="3">
        <v>48</v>
      </c>
      <c r="M405" s="3">
        <v>100</v>
      </c>
      <c r="N405" s="3">
        <v>2</v>
      </c>
      <c r="O405" s="9">
        <v>2019</v>
      </c>
      <c r="P405" s="3" t="s">
        <v>77</v>
      </c>
      <c r="Q405" s="3"/>
      <c r="R405" s="3"/>
      <c r="S405" s="3" t="str">
        <f>Data[[#This Row],[Department]]</f>
        <v>Education</v>
      </c>
    </row>
    <row r="406" spans="1:19" x14ac:dyDescent="0.2">
      <c r="A406" t="s">
        <v>40</v>
      </c>
      <c r="B406" t="s">
        <v>50</v>
      </c>
      <c r="C406" t="s">
        <v>15</v>
      </c>
      <c r="D406" s="1">
        <v>1.506</v>
      </c>
      <c r="E406" s="2">
        <v>0.73439575033200521</v>
      </c>
      <c r="F406" s="1">
        <v>1.1059999999999999</v>
      </c>
      <c r="G406" s="1">
        <v>0.4</v>
      </c>
      <c r="H406" s="1">
        <v>21.599999999999998</v>
      </c>
      <c r="I406" s="1">
        <v>647.99999999999989</v>
      </c>
      <c r="J406" s="1">
        <v>430.27888446215132</v>
      </c>
      <c r="K406" s="2">
        <v>0.9642857142857143</v>
      </c>
      <c r="L406" s="3">
        <v>108</v>
      </c>
      <c r="M406" s="3">
        <v>112</v>
      </c>
      <c r="N406" s="3">
        <v>4</v>
      </c>
      <c r="O406" s="9">
        <v>2019</v>
      </c>
      <c r="P406" s="3" t="s">
        <v>77</v>
      </c>
      <c r="Q406" s="3"/>
      <c r="R406" s="3"/>
      <c r="S406" s="3" t="str">
        <f>Data[[#This Row],[Department]]</f>
        <v>Electronics Technology</v>
      </c>
    </row>
    <row r="407" spans="1:19" x14ac:dyDescent="0.2">
      <c r="A407" t="s">
        <v>40</v>
      </c>
      <c r="B407" t="s">
        <v>51</v>
      </c>
      <c r="C407" t="s">
        <v>15</v>
      </c>
      <c r="D407" s="1">
        <v>1.2545999999999999</v>
      </c>
      <c r="E407" s="2">
        <v>0.58456878686433933</v>
      </c>
      <c r="F407" s="1">
        <v>0.73340000000000005</v>
      </c>
      <c r="G407" s="1">
        <v>0.5212</v>
      </c>
      <c r="H407" s="1">
        <v>9.0573285000000006</v>
      </c>
      <c r="I407" s="1">
        <v>271.719855</v>
      </c>
      <c r="J407" s="1">
        <v>216.57887374461981</v>
      </c>
      <c r="K407" s="2">
        <v>0.38709677419354838</v>
      </c>
      <c r="L407" s="3">
        <v>72</v>
      </c>
      <c r="M407" s="3">
        <v>186</v>
      </c>
      <c r="N407" s="3">
        <v>6</v>
      </c>
      <c r="O407" s="9">
        <v>2019</v>
      </c>
      <c r="P407" s="3" t="s">
        <v>77</v>
      </c>
      <c r="Q407" s="3"/>
      <c r="R407" s="3"/>
      <c r="S407" s="3" t="str">
        <f>Data[[#This Row],[Department]]</f>
        <v>Environmental Hlth/ Safety Mgt</v>
      </c>
    </row>
    <row r="408" spans="1:19" x14ac:dyDescent="0.2">
      <c r="A408" t="s">
        <v>40</v>
      </c>
      <c r="B408" t="s">
        <v>52</v>
      </c>
      <c r="C408" t="s">
        <v>15</v>
      </c>
      <c r="D408" s="1">
        <v>2.2558000000000002</v>
      </c>
      <c r="E408" s="2">
        <v>0</v>
      </c>
      <c r="F408" s="1">
        <v>0</v>
      </c>
      <c r="G408" s="1">
        <v>2.2558000000000002</v>
      </c>
      <c r="H408" s="1">
        <v>24.926656700000002</v>
      </c>
      <c r="I408" s="1">
        <v>747.79970100000003</v>
      </c>
      <c r="J408" s="1">
        <v>331.50088704672396</v>
      </c>
      <c r="K408" s="2">
        <v>0.52068965517241383</v>
      </c>
      <c r="L408" s="3">
        <v>151</v>
      </c>
      <c r="M408" s="3">
        <v>290</v>
      </c>
      <c r="N408" s="3">
        <v>8</v>
      </c>
      <c r="O408" s="9">
        <v>2019</v>
      </c>
      <c r="P408" s="3" t="s">
        <v>77</v>
      </c>
      <c r="Q408" s="3"/>
      <c r="R408" s="3"/>
      <c r="S408" s="3" t="str">
        <f>Data[[#This Row],[Department]]</f>
        <v>Graphic Design</v>
      </c>
    </row>
    <row r="409" spans="1:19" x14ac:dyDescent="0.2">
      <c r="A409" t="s">
        <v>40</v>
      </c>
      <c r="B409" t="s">
        <v>53</v>
      </c>
      <c r="C409" t="s">
        <v>15</v>
      </c>
      <c r="D409" s="1">
        <v>2.6013000000000002</v>
      </c>
      <c r="E409" s="2">
        <v>0.24722254257486639</v>
      </c>
      <c r="F409" s="1">
        <v>0.6431</v>
      </c>
      <c r="G409" s="1">
        <v>1.9582000000000002</v>
      </c>
      <c r="H409" s="1">
        <v>19.287138222700001</v>
      </c>
      <c r="I409" s="1">
        <v>578.61414668100008</v>
      </c>
      <c r="J409" s="1">
        <v>222.43268622650214</v>
      </c>
      <c r="K409" s="2">
        <v>0.5787781350482315</v>
      </c>
      <c r="L409" s="3">
        <v>180</v>
      </c>
      <c r="M409" s="3">
        <v>311</v>
      </c>
      <c r="N409" s="3">
        <v>11</v>
      </c>
      <c r="O409" s="9">
        <v>2019</v>
      </c>
      <c r="P409" s="3" t="s">
        <v>77</v>
      </c>
      <c r="Q409" s="3"/>
      <c r="R409" s="3"/>
      <c r="S409" s="3" t="str">
        <f>Data[[#This Row],[Department]]</f>
        <v>Ornamental Horticulture</v>
      </c>
    </row>
    <row r="410" spans="1:19" x14ac:dyDescent="0.2">
      <c r="A410" t="s">
        <v>40</v>
      </c>
      <c r="B410" t="s">
        <v>54</v>
      </c>
      <c r="C410" t="s">
        <v>15</v>
      </c>
      <c r="D410" s="1">
        <v>0.81090000000000007</v>
      </c>
      <c r="E410" s="2">
        <v>0</v>
      </c>
      <c r="F410" s="1">
        <v>0</v>
      </c>
      <c r="G410" s="1">
        <v>0.81090000000000007</v>
      </c>
      <c r="H410" s="1">
        <v>12.2433333</v>
      </c>
      <c r="I410" s="1">
        <v>367.29999900000001</v>
      </c>
      <c r="J410" s="1">
        <v>452.95350721420641</v>
      </c>
      <c r="K410" s="2">
        <v>0.62631578947368416</v>
      </c>
      <c r="L410" s="3">
        <v>119</v>
      </c>
      <c r="M410" s="3">
        <v>190</v>
      </c>
      <c r="N410" s="3">
        <v>5</v>
      </c>
      <c r="O410" s="9">
        <v>2019</v>
      </c>
      <c r="P410" s="3" t="s">
        <v>77</v>
      </c>
      <c r="Q410" s="3"/>
      <c r="R410" s="3"/>
      <c r="S410" s="3" t="str">
        <f>Data[[#This Row],[Department]]</f>
        <v>Paralegal Studies</v>
      </c>
    </row>
    <row r="411" spans="1:19" x14ac:dyDescent="0.2">
      <c r="A411" t="s">
        <v>40</v>
      </c>
      <c r="B411" t="s">
        <v>55</v>
      </c>
      <c r="C411" t="s">
        <v>15</v>
      </c>
      <c r="D411" s="1">
        <v>1.0109000000000001</v>
      </c>
      <c r="E411" s="2">
        <v>0</v>
      </c>
      <c r="F411" s="1">
        <v>0</v>
      </c>
      <c r="G411" s="1">
        <v>1.0109000000000001</v>
      </c>
      <c r="H411" s="1">
        <v>19.1333333</v>
      </c>
      <c r="I411" s="1">
        <v>573.999999</v>
      </c>
      <c r="J411" s="1">
        <v>567.81086061925009</v>
      </c>
      <c r="K411" s="2">
        <v>0.71111111111111114</v>
      </c>
      <c r="L411" s="3">
        <v>192</v>
      </c>
      <c r="M411" s="3">
        <v>270</v>
      </c>
      <c r="N411" s="3">
        <v>6</v>
      </c>
      <c r="O411" s="9">
        <v>2019</v>
      </c>
      <c r="P411" s="3" t="s">
        <v>77</v>
      </c>
      <c r="Q411" s="3"/>
      <c r="R411" s="3"/>
      <c r="S411" s="3" t="str">
        <f>Data[[#This Row],[Department]]</f>
        <v>Real Estate</v>
      </c>
    </row>
    <row r="412" spans="1:19" x14ac:dyDescent="0.2">
      <c r="A412" t="s">
        <v>58</v>
      </c>
      <c r="B412" t="s">
        <v>58</v>
      </c>
      <c r="C412" t="s">
        <v>15</v>
      </c>
      <c r="D412" s="1">
        <v>3.1332</v>
      </c>
      <c r="E412" s="2">
        <v>0.19149751053236311</v>
      </c>
      <c r="F412" s="1">
        <v>0.60000000000000009</v>
      </c>
      <c r="G412" s="1">
        <v>2.5331999999999999</v>
      </c>
      <c r="H412" s="1">
        <v>58.710666660999991</v>
      </c>
      <c r="I412" s="1">
        <v>1761.3199998299997</v>
      </c>
      <c r="J412" s="1">
        <v>562.1473253638452</v>
      </c>
      <c r="K412" s="2">
        <v>0.83163265306122447</v>
      </c>
      <c r="L412" s="3">
        <v>652</v>
      </c>
      <c r="M412" s="3">
        <v>784</v>
      </c>
      <c r="N412" s="3">
        <v>19</v>
      </c>
      <c r="O412" s="9">
        <v>2019</v>
      </c>
      <c r="P412" s="3" t="s">
        <v>77</v>
      </c>
      <c r="Q412" s="3"/>
      <c r="R412" s="3"/>
      <c r="S412" s="3" t="str">
        <f>Data[[#This Row],[Department]]</f>
        <v>Counseling</v>
      </c>
    </row>
    <row r="413" spans="1:19" x14ac:dyDescent="0.2">
      <c r="A413" t="s">
        <v>58</v>
      </c>
      <c r="B413" t="s">
        <v>59</v>
      </c>
      <c r="C413" t="s">
        <v>15</v>
      </c>
      <c r="D413" s="1">
        <v>6.6699999999999995E-2</v>
      </c>
      <c r="E413" s="2">
        <v>0</v>
      </c>
      <c r="F413" s="1">
        <v>0</v>
      </c>
      <c r="G413" s="1">
        <v>6.6699999999999995E-2</v>
      </c>
      <c r="H413" s="1">
        <v>1.0666656000000001</v>
      </c>
      <c r="I413" s="1">
        <v>31.999968000000003</v>
      </c>
      <c r="J413" s="1">
        <v>479.75964017991015</v>
      </c>
      <c r="K413" s="2">
        <v>0.94117647058823528</v>
      </c>
      <c r="L413" s="3">
        <v>32</v>
      </c>
      <c r="M413" s="3">
        <v>34</v>
      </c>
      <c r="N413" s="3">
        <v>1</v>
      </c>
      <c r="O413" s="9">
        <v>2019</v>
      </c>
      <c r="P413" s="3" t="s">
        <v>77</v>
      </c>
      <c r="Q413" s="3"/>
      <c r="R413" s="3"/>
      <c r="S413" s="3" t="str">
        <f>Data[[#This Row],[Department]]</f>
        <v>Personal Dev Special Services</v>
      </c>
    </row>
    <row r="414" spans="1:19" x14ac:dyDescent="0.2">
      <c r="A414" t="s">
        <v>58</v>
      </c>
      <c r="B414" t="s">
        <v>60</v>
      </c>
      <c r="C414" t="s">
        <v>15</v>
      </c>
      <c r="D414" s="1">
        <v>1.7112999999999998</v>
      </c>
      <c r="E414" s="2">
        <v>0</v>
      </c>
      <c r="F414" s="1">
        <v>0</v>
      </c>
      <c r="G414" s="1">
        <v>1.7112999999999998</v>
      </c>
      <c r="H414" s="1">
        <v>11.9999973</v>
      </c>
      <c r="I414" s="1">
        <v>359.99991900000003</v>
      </c>
      <c r="J414" s="1">
        <v>210.3663407935488</v>
      </c>
      <c r="K414" s="2">
        <v>0.99375000000000002</v>
      </c>
      <c r="L414" s="3">
        <v>159</v>
      </c>
      <c r="M414" s="3">
        <v>160</v>
      </c>
      <c r="N414" s="3">
        <v>8</v>
      </c>
      <c r="O414" s="9">
        <v>2019</v>
      </c>
      <c r="P414" s="3" t="s">
        <v>77</v>
      </c>
      <c r="Q414" s="3"/>
      <c r="R414" s="3"/>
      <c r="S414" s="3" t="str">
        <f>Data[[#This Row],[Department]]</f>
        <v>Work Experience</v>
      </c>
    </row>
    <row r="415" spans="1:19" x14ac:dyDescent="0.2">
      <c r="A415" t="s">
        <v>64</v>
      </c>
      <c r="B415" t="s">
        <v>65</v>
      </c>
      <c r="C415" t="s">
        <v>15</v>
      </c>
      <c r="D415" s="1">
        <v>0.95300000000000007</v>
      </c>
      <c r="E415" s="2">
        <v>1</v>
      </c>
      <c r="F415" s="1">
        <v>0.95300000000000007</v>
      </c>
      <c r="G415" s="1">
        <v>0</v>
      </c>
      <c r="H415" s="1">
        <v>15.09</v>
      </c>
      <c r="I415" s="1">
        <v>452.7</v>
      </c>
      <c r="J415" s="1">
        <v>475.02623294858336</v>
      </c>
      <c r="K415" s="2">
        <v>0.82777777777777772</v>
      </c>
      <c r="L415" s="3">
        <v>149</v>
      </c>
      <c r="M415" s="3">
        <v>180</v>
      </c>
      <c r="N415" s="3">
        <v>5</v>
      </c>
      <c r="O415" s="9">
        <v>2019</v>
      </c>
      <c r="P415" s="3" t="s">
        <v>77</v>
      </c>
      <c r="Q415" s="3"/>
      <c r="R415" s="3"/>
      <c r="S415" s="3" t="str">
        <f>Data[[#This Row],[Department]]</f>
        <v>Astronomy</v>
      </c>
    </row>
    <row r="416" spans="1:19" x14ac:dyDescent="0.2">
      <c r="A416" t="s">
        <v>64</v>
      </c>
      <c r="B416" t="s">
        <v>66</v>
      </c>
      <c r="C416" t="s">
        <v>15</v>
      </c>
      <c r="D416" s="1">
        <v>10.227499999999999</v>
      </c>
      <c r="E416" s="2">
        <v>0.36770471767294061</v>
      </c>
      <c r="F416" s="1">
        <v>3.7606999999999999</v>
      </c>
      <c r="G416" s="1">
        <v>6.4668000000000001</v>
      </c>
      <c r="H416" s="1">
        <v>177.1366644</v>
      </c>
      <c r="I416" s="1">
        <v>5314.0999320000001</v>
      </c>
      <c r="J416" s="1">
        <v>519.58933581031545</v>
      </c>
      <c r="K416" s="2">
        <v>0.97837370242214527</v>
      </c>
      <c r="L416" s="3">
        <v>1131</v>
      </c>
      <c r="M416" s="3">
        <v>1156</v>
      </c>
      <c r="N416" s="3">
        <v>32</v>
      </c>
      <c r="O416" s="9">
        <v>2019</v>
      </c>
      <c r="P416" s="3" t="s">
        <v>77</v>
      </c>
      <c r="Q416" s="3"/>
      <c r="R416" s="3"/>
      <c r="S416" s="3" t="str">
        <f>Data[[#This Row],[Department]]</f>
        <v>Biology</v>
      </c>
    </row>
    <row r="417" spans="1:19" x14ac:dyDescent="0.2">
      <c r="A417" t="s">
        <v>64</v>
      </c>
      <c r="B417" t="s">
        <v>67</v>
      </c>
      <c r="C417" t="s">
        <v>15</v>
      </c>
      <c r="D417" s="1">
        <v>5.2236000000000002</v>
      </c>
      <c r="E417" s="2">
        <v>0.28376981392143341</v>
      </c>
      <c r="F417" s="1">
        <v>1.4822999999999997</v>
      </c>
      <c r="G417" s="1">
        <v>3.7412999999999998</v>
      </c>
      <c r="H417" s="1">
        <v>69.199998100000002</v>
      </c>
      <c r="I417" s="1">
        <v>2075.9999430000003</v>
      </c>
      <c r="J417" s="1">
        <v>397.42705088444751</v>
      </c>
      <c r="K417" s="2">
        <v>0.85897435897435892</v>
      </c>
      <c r="L417" s="3">
        <v>268</v>
      </c>
      <c r="M417" s="3">
        <v>312</v>
      </c>
      <c r="N417" s="3">
        <v>11</v>
      </c>
      <c r="O417" s="9">
        <v>2019</v>
      </c>
      <c r="P417" s="3" t="s">
        <v>77</v>
      </c>
      <c r="Q417" s="3"/>
      <c r="R417" s="3"/>
      <c r="S417" s="3" t="str">
        <f>Data[[#This Row],[Department]]</f>
        <v>Chemistry</v>
      </c>
    </row>
    <row r="418" spans="1:19" x14ac:dyDescent="0.2">
      <c r="A418" t="s">
        <v>64</v>
      </c>
      <c r="B418" t="s">
        <v>68</v>
      </c>
      <c r="C418" t="s">
        <v>15</v>
      </c>
      <c r="D418" s="1">
        <v>2.9923000000000002</v>
      </c>
      <c r="E418" s="2">
        <v>0.73264712762757733</v>
      </c>
      <c r="F418" s="1">
        <v>2.1922999999999999</v>
      </c>
      <c r="G418" s="1">
        <v>0.8</v>
      </c>
      <c r="H418" s="1">
        <v>45.399998600000004</v>
      </c>
      <c r="I418" s="1">
        <v>1361.9999580000001</v>
      </c>
      <c r="J418" s="1">
        <v>455.16825117802364</v>
      </c>
      <c r="K418" s="2">
        <v>0.8660714285714286</v>
      </c>
      <c r="L418" s="3">
        <v>291</v>
      </c>
      <c r="M418" s="3">
        <v>336</v>
      </c>
      <c r="N418" s="3">
        <v>10</v>
      </c>
      <c r="O418" s="9">
        <v>2019</v>
      </c>
      <c r="P418" s="3" t="s">
        <v>77</v>
      </c>
      <c r="Q418" s="3"/>
      <c r="R418" s="3"/>
      <c r="S418" s="3" t="str">
        <f>Data[[#This Row],[Department]]</f>
        <v>Engineering</v>
      </c>
    </row>
    <row r="419" spans="1:19" x14ac:dyDescent="0.2">
      <c r="A419" t="s">
        <v>64</v>
      </c>
      <c r="B419" t="s">
        <v>69</v>
      </c>
      <c r="C419" t="s">
        <v>15</v>
      </c>
      <c r="D419" s="1">
        <v>0.2</v>
      </c>
      <c r="E419" s="2">
        <v>0</v>
      </c>
      <c r="F419" s="1">
        <v>0</v>
      </c>
      <c r="G419" s="1">
        <v>0.2</v>
      </c>
      <c r="H419" s="1">
        <v>2.5</v>
      </c>
      <c r="I419" s="1">
        <v>75</v>
      </c>
      <c r="J419" s="1">
        <v>375</v>
      </c>
      <c r="K419" s="2">
        <v>0.78125</v>
      </c>
      <c r="L419" s="3">
        <v>25</v>
      </c>
      <c r="M419" s="3">
        <v>32</v>
      </c>
      <c r="N419" s="3">
        <v>1</v>
      </c>
      <c r="O419" s="9">
        <v>2019</v>
      </c>
      <c r="P419" s="3" t="s">
        <v>77</v>
      </c>
      <c r="Q419" s="3"/>
      <c r="R419" s="3"/>
      <c r="S419" s="3" t="str">
        <f>Data[[#This Row],[Department]]</f>
        <v>Geography</v>
      </c>
    </row>
    <row r="420" spans="1:19" x14ac:dyDescent="0.2">
      <c r="A420" t="s">
        <v>64</v>
      </c>
      <c r="B420" t="s">
        <v>70</v>
      </c>
      <c r="C420" t="s">
        <v>15</v>
      </c>
      <c r="D420" s="1">
        <v>0.3765</v>
      </c>
      <c r="E420" s="2">
        <v>0</v>
      </c>
      <c r="F420" s="1">
        <v>0</v>
      </c>
      <c r="G420" s="1">
        <v>0.3765</v>
      </c>
      <c r="H420" s="1">
        <v>3.52</v>
      </c>
      <c r="I420" s="1">
        <v>105.6</v>
      </c>
      <c r="J420" s="1">
        <v>280.47808764940243</v>
      </c>
      <c r="K420" s="2">
        <v>0.546875</v>
      </c>
      <c r="L420" s="3">
        <v>35</v>
      </c>
      <c r="M420" s="3">
        <v>64</v>
      </c>
      <c r="N420" s="3">
        <v>2</v>
      </c>
      <c r="O420" s="9">
        <v>2019</v>
      </c>
      <c r="P420" s="3" t="s">
        <v>77</v>
      </c>
      <c r="Q420" s="3"/>
      <c r="R420" s="3"/>
      <c r="S420" s="3" t="str">
        <f>Data[[#This Row],[Department]]</f>
        <v>Geology</v>
      </c>
    </row>
    <row r="421" spans="1:19" x14ac:dyDescent="0.2">
      <c r="A421" t="s">
        <v>64</v>
      </c>
      <c r="B421" t="s">
        <v>71</v>
      </c>
      <c r="C421" t="s">
        <v>15</v>
      </c>
      <c r="D421" s="1">
        <v>15.980700000000004</v>
      </c>
      <c r="E421" s="2">
        <v>0.5207406434011026</v>
      </c>
      <c r="F421" s="1">
        <v>8.3218000000000032</v>
      </c>
      <c r="G421" s="1">
        <v>7.6589000000000018</v>
      </c>
      <c r="H421" s="1">
        <v>272.31923740000008</v>
      </c>
      <c r="I421" s="1">
        <v>8169.5771220000024</v>
      </c>
      <c r="J421" s="1">
        <v>511.21522348833287</v>
      </c>
      <c r="K421" s="2">
        <v>0.77284998071731581</v>
      </c>
      <c r="L421" s="3">
        <v>2004</v>
      </c>
      <c r="M421" s="3">
        <v>2593</v>
      </c>
      <c r="N421" s="3">
        <v>60</v>
      </c>
      <c r="O421" s="9">
        <v>2019</v>
      </c>
      <c r="P421" s="3" t="s">
        <v>77</v>
      </c>
      <c r="Q421" s="3"/>
      <c r="R421" s="3"/>
      <c r="S421" s="3" t="str">
        <f>Data[[#This Row],[Department]]</f>
        <v>Math</v>
      </c>
    </row>
    <row r="422" spans="1:19" x14ac:dyDescent="0.2">
      <c r="A422" t="s">
        <v>64</v>
      </c>
      <c r="B422" t="s">
        <v>72</v>
      </c>
      <c r="C422" t="s">
        <v>15</v>
      </c>
      <c r="D422" s="1">
        <v>0.77649999999999997</v>
      </c>
      <c r="E422" s="2">
        <v>0</v>
      </c>
      <c r="F422" s="1">
        <v>0</v>
      </c>
      <c r="G422" s="1">
        <v>0.77649999999999997</v>
      </c>
      <c r="H422" s="1">
        <v>9.4099800000000009</v>
      </c>
      <c r="I422" s="1">
        <v>282.29940000000005</v>
      </c>
      <c r="J422" s="1">
        <v>363.55363811976827</v>
      </c>
      <c r="K422" s="2">
        <v>0.7109375</v>
      </c>
      <c r="L422" s="3">
        <v>91</v>
      </c>
      <c r="M422" s="3">
        <v>128</v>
      </c>
      <c r="N422" s="3">
        <v>4</v>
      </c>
      <c r="O422" s="9">
        <v>2019</v>
      </c>
      <c r="P422" s="3" t="s">
        <v>77</v>
      </c>
      <c r="Q422" s="3"/>
      <c r="R422" s="3"/>
      <c r="S422" s="3" t="str">
        <f>Data[[#This Row],[Department]]</f>
        <v>Oceanography</v>
      </c>
    </row>
    <row r="423" spans="1:19" x14ac:dyDescent="0.2">
      <c r="A423" t="s">
        <v>64</v>
      </c>
      <c r="B423" t="s">
        <v>73</v>
      </c>
      <c r="C423" t="s">
        <v>15</v>
      </c>
      <c r="D423" s="1">
        <v>2.9689999999999999</v>
      </c>
      <c r="E423" s="2">
        <v>0.63001010441226002</v>
      </c>
      <c r="F423" s="1">
        <v>1.8705000000000001</v>
      </c>
      <c r="G423" s="1">
        <v>1.0985</v>
      </c>
      <c r="H423" s="1">
        <v>42.199995399999999</v>
      </c>
      <c r="I423" s="1">
        <v>1265.9998619999999</v>
      </c>
      <c r="J423" s="1">
        <v>426.40615089255647</v>
      </c>
      <c r="K423" s="2">
        <v>0.8392857142857143</v>
      </c>
      <c r="L423" s="3">
        <v>188</v>
      </c>
      <c r="M423" s="3">
        <v>224</v>
      </c>
      <c r="N423" s="3">
        <v>7</v>
      </c>
      <c r="O423" s="9">
        <v>2019</v>
      </c>
      <c r="P423" s="3" t="s">
        <v>77</v>
      </c>
      <c r="Q423" s="3"/>
      <c r="R423" s="3"/>
      <c r="S423" s="3" t="str">
        <f>Data[[#This Row],[Department]]</f>
        <v>Physics</v>
      </c>
    </row>
    <row r="424" spans="1:19" x14ac:dyDescent="0.2">
      <c r="A424" t="s">
        <v>5</v>
      </c>
      <c r="B424" t="s">
        <v>6</v>
      </c>
      <c r="C424" t="s">
        <v>14</v>
      </c>
      <c r="D424" s="1">
        <v>2.2002999999999999</v>
      </c>
      <c r="E424" s="2">
        <v>0.45452892787347182</v>
      </c>
      <c r="F424" s="1">
        <v>1.0001</v>
      </c>
      <c r="G424" s="1">
        <v>1.2001999999999999</v>
      </c>
      <c r="H424" s="1">
        <v>23.270417500000001</v>
      </c>
      <c r="I424" s="1">
        <v>698.11252500000001</v>
      </c>
      <c r="J424" s="1">
        <v>317.28060946234604</v>
      </c>
      <c r="K424" s="2">
        <v>0.69491525423728817</v>
      </c>
      <c r="L424" s="3">
        <v>205</v>
      </c>
      <c r="M424" s="3">
        <v>295</v>
      </c>
      <c r="N424" s="3">
        <v>10</v>
      </c>
      <c r="O424" s="9">
        <v>2019</v>
      </c>
      <c r="P424" s="3" t="s">
        <v>78</v>
      </c>
      <c r="Q424" s="3"/>
      <c r="R424" s="3"/>
      <c r="S424" s="3" t="str">
        <f>Data[[#This Row],[Department]]</f>
        <v>American Sign Language</v>
      </c>
    </row>
    <row r="425" spans="1:19" x14ac:dyDescent="0.2">
      <c r="A425" t="s">
        <v>5</v>
      </c>
      <c r="B425" t="s">
        <v>16</v>
      </c>
      <c r="C425" t="s">
        <v>14</v>
      </c>
      <c r="D425" s="1">
        <v>0.4</v>
      </c>
      <c r="E425" s="2">
        <v>0</v>
      </c>
      <c r="F425" s="1">
        <v>0</v>
      </c>
      <c r="G425" s="1">
        <v>0.4</v>
      </c>
      <c r="H425" s="1">
        <v>6</v>
      </c>
      <c r="I425" s="1">
        <v>180</v>
      </c>
      <c r="J425" s="1">
        <v>450</v>
      </c>
      <c r="K425" s="2">
        <v>0.77922077922077926</v>
      </c>
      <c r="L425" s="3">
        <v>60</v>
      </c>
      <c r="M425" s="3">
        <v>77</v>
      </c>
      <c r="N425" s="3">
        <v>2</v>
      </c>
      <c r="O425" s="9">
        <v>2019</v>
      </c>
      <c r="P425" s="3" t="s">
        <v>78</v>
      </c>
      <c r="Q425" s="3"/>
      <c r="R425" s="3"/>
      <c r="S425" s="3" t="str">
        <f>Data[[#This Row],[Department]]</f>
        <v>Anthropology</v>
      </c>
    </row>
    <row r="426" spans="1:19" x14ac:dyDescent="0.2">
      <c r="A426" t="s">
        <v>5</v>
      </c>
      <c r="B426" t="s">
        <v>17</v>
      </c>
      <c r="C426" t="s">
        <v>14</v>
      </c>
      <c r="D426" s="1">
        <v>7.4661000000000044</v>
      </c>
      <c r="E426" s="2">
        <v>0.17856712339775777</v>
      </c>
      <c r="F426" s="1">
        <v>1.3331999999999999</v>
      </c>
      <c r="G426" s="1">
        <v>6.132900000000002</v>
      </c>
      <c r="H426" s="1">
        <v>103.21330260000001</v>
      </c>
      <c r="I426" s="1">
        <v>3096.3990780000004</v>
      </c>
      <c r="J426" s="1">
        <v>414.72777996544363</v>
      </c>
      <c r="K426" s="2">
        <v>0.85852478839177748</v>
      </c>
      <c r="L426" s="3">
        <v>710</v>
      </c>
      <c r="M426" s="3">
        <v>827</v>
      </c>
      <c r="N426" s="3">
        <v>26</v>
      </c>
      <c r="O426" s="9">
        <v>2019</v>
      </c>
      <c r="P426" s="3" t="s">
        <v>78</v>
      </c>
      <c r="Q426" s="3"/>
      <c r="R426" s="3"/>
      <c r="S426" s="3" t="str">
        <f>Data[[#This Row],[Department]]</f>
        <v>Arabic</v>
      </c>
    </row>
    <row r="427" spans="1:19" x14ac:dyDescent="0.2">
      <c r="A427" t="s">
        <v>5</v>
      </c>
      <c r="B427" t="s">
        <v>18</v>
      </c>
      <c r="C427" t="s">
        <v>14</v>
      </c>
      <c r="D427" s="1">
        <v>0.33329999999999999</v>
      </c>
      <c r="E427" s="2">
        <v>0</v>
      </c>
      <c r="F427" s="1">
        <v>0</v>
      </c>
      <c r="G427" s="1">
        <v>0.33329999999999999</v>
      </c>
      <c r="H427" s="1">
        <v>7.4999969999999996</v>
      </c>
      <c r="I427" s="1">
        <v>224.99991</v>
      </c>
      <c r="J427" s="1">
        <v>675.06723672367229</v>
      </c>
      <c r="K427" s="2">
        <v>1</v>
      </c>
      <c r="L427" s="3">
        <v>45</v>
      </c>
      <c r="M427" s="3">
        <v>45</v>
      </c>
      <c r="N427" s="3">
        <v>1</v>
      </c>
      <c r="O427" s="9">
        <v>2019</v>
      </c>
      <c r="P427" s="3" t="s">
        <v>78</v>
      </c>
      <c r="Q427" s="3"/>
      <c r="R427" s="3"/>
      <c r="S427" s="3" t="str">
        <f>Data[[#This Row],[Department]]</f>
        <v>Aramaic</v>
      </c>
    </row>
    <row r="428" spans="1:19" x14ac:dyDescent="0.2">
      <c r="A428" t="s">
        <v>5</v>
      </c>
      <c r="B428" t="s">
        <v>19</v>
      </c>
      <c r="C428" t="s">
        <v>14</v>
      </c>
      <c r="D428" s="1">
        <v>6.3330000000000002</v>
      </c>
      <c r="E428" s="2">
        <v>0.10525817148270961</v>
      </c>
      <c r="F428" s="1">
        <v>0.66659999999999997</v>
      </c>
      <c r="G428" s="1">
        <v>5.6664000000000012</v>
      </c>
      <c r="H428" s="1">
        <v>95.329999999999984</v>
      </c>
      <c r="I428" s="1">
        <v>2859.8999999999996</v>
      </c>
      <c r="J428" s="1">
        <v>451.58692562766453</v>
      </c>
      <c r="K428" s="2">
        <v>0.79474216380182006</v>
      </c>
      <c r="L428" s="3">
        <v>786</v>
      </c>
      <c r="M428" s="3">
        <v>989</v>
      </c>
      <c r="N428" s="3">
        <v>25</v>
      </c>
      <c r="O428" s="9">
        <v>2019</v>
      </c>
      <c r="P428" s="3" t="s">
        <v>78</v>
      </c>
      <c r="Q428" s="3"/>
      <c r="R428" s="3"/>
      <c r="S428" s="3" t="str">
        <f>Data[[#This Row],[Department]]</f>
        <v>Art</v>
      </c>
    </row>
    <row r="429" spans="1:19" x14ac:dyDescent="0.2">
      <c r="A429" t="s">
        <v>5</v>
      </c>
      <c r="B429" t="s">
        <v>20</v>
      </c>
      <c r="C429" t="s">
        <v>14</v>
      </c>
      <c r="D429" s="1">
        <v>5.0000000000000009</v>
      </c>
      <c r="E429" s="2">
        <v>0.29809999999999992</v>
      </c>
      <c r="F429" s="1">
        <v>1.4904999999999999</v>
      </c>
      <c r="G429" s="1">
        <v>3.5095000000000005</v>
      </c>
      <c r="H429" s="1">
        <v>67.995919999999998</v>
      </c>
      <c r="I429" s="1">
        <v>2039.8776</v>
      </c>
      <c r="J429" s="1">
        <v>407.9755199999999</v>
      </c>
      <c r="K429" s="2">
        <v>0.85659898477157359</v>
      </c>
      <c r="L429" s="3">
        <v>675</v>
      </c>
      <c r="M429" s="3">
        <v>788</v>
      </c>
      <c r="N429" s="3">
        <v>26</v>
      </c>
      <c r="O429" s="9">
        <v>2019</v>
      </c>
      <c r="P429" s="3" t="s">
        <v>78</v>
      </c>
      <c r="Q429" s="3"/>
      <c r="R429" s="3"/>
      <c r="S429" s="3" t="str">
        <f>Data[[#This Row],[Department]]</f>
        <v>Communication</v>
      </c>
    </row>
    <row r="430" spans="1:19" x14ac:dyDescent="0.2">
      <c r="A430" t="s">
        <v>5</v>
      </c>
      <c r="B430" t="s">
        <v>21</v>
      </c>
      <c r="C430" t="s">
        <v>14</v>
      </c>
      <c r="D430" s="1">
        <v>12.866900000000003</v>
      </c>
      <c r="E430" s="2">
        <v>0.39896167686078216</v>
      </c>
      <c r="F430" s="1">
        <v>5.1333999999999991</v>
      </c>
      <c r="G430" s="1">
        <v>7.7334999999999994</v>
      </c>
      <c r="H430" s="1">
        <v>163.66662213199999</v>
      </c>
      <c r="I430" s="1">
        <v>4909.9986639599992</v>
      </c>
      <c r="J430" s="1">
        <v>381.59919358664467</v>
      </c>
      <c r="K430" s="2">
        <v>0.81782729805013932</v>
      </c>
      <c r="L430" s="3">
        <v>1468</v>
      </c>
      <c r="M430" s="3">
        <v>1795</v>
      </c>
      <c r="N430" s="3">
        <v>51</v>
      </c>
      <c r="O430" s="9">
        <v>2019</v>
      </c>
      <c r="P430" s="3" t="s">
        <v>78</v>
      </c>
      <c r="Q430" s="3"/>
      <c r="R430" s="3"/>
      <c r="S430" s="3" t="str">
        <f>Data[[#This Row],[Department]]</f>
        <v>English</v>
      </c>
    </row>
    <row r="431" spans="1:19" x14ac:dyDescent="0.2">
      <c r="A431" t="s">
        <v>5</v>
      </c>
      <c r="B431" t="s">
        <v>22</v>
      </c>
      <c r="C431" t="s">
        <v>14</v>
      </c>
      <c r="D431" s="1">
        <v>14.449999999999992</v>
      </c>
      <c r="E431" s="2">
        <v>0.14878892733564025</v>
      </c>
      <c r="F431" s="1">
        <v>2.1500000000000004</v>
      </c>
      <c r="G431" s="1">
        <v>12.299999999999997</v>
      </c>
      <c r="H431" s="1">
        <v>130.88037</v>
      </c>
      <c r="I431" s="1">
        <v>3926.4110999999998</v>
      </c>
      <c r="J431" s="1">
        <v>271.72395155709359</v>
      </c>
      <c r="K431" s="2">
        <v>0.75062972292191432</v>
      </c>
      <c r="L431" s="3">
        <v>894</v>
      </c>
      <c r="M431" s="3">
        <v>1191</v>
      </c>
      <c r="N431" s="3">
        <v>48</v>
      </c>
      <c r="O431" s="9">
        <v>2019</v>
      </c>
      <c r="P431" s="3" t="s">
        <v>78</v>
      </c>
      <c r="Q431" s="3"/>
      <c r="R431" s="3"/>
      <c r="S431" s="3" t="str">
        <f>Data[[#This Row],[Department]]</f>
        <v>English As a Second Language</v>
      </c>
    </row>
    <row r="432" spans="1:19" x14ac:dyDescent="0.2">
      <c r="A432" t="s">
        <v>5</v>
      </c>
      <c r="B432" t="s">
        <v>24</v>
      </c>
      <c r="C432" t="s">
        <v>14</v>
      </c>
      <c r="D432" s="1">
        <v>4.4000000000000012</v>
      </c>
      <c r="E432" s="2">
        <v>0.27272727272727271</v>
      </c>
      <c r="F432" s="1">
        <v>1.2000000000000002</v>
      </c>
      <c r="G432" s="1">
        <v>3.2000000000000006</v>
      </c>
      <c r="H432" s="1">
        <v>68.9422</v>
      </c>
      <c r="I432" s="1">
        <v>2068.2660000000001</v>
      </c>
      <c r="J432" s="1">
        <v>470.06045454545438</v>
      </c>
      <c r="K432" s="2">
        <v>0.67843137254901964</v>
      </c>
      <c r="L432" s="3">
        <v>692</v>
      </c>
      <c r="M432" s="3">
        <v>1020</v>
      </c>
      <c r="N432" s="3">
        <v>22</v>
      </c>
      <c r="O432" s="9">
        <v>2019</v>
      </c>
      <c r="P432" s="3" t="s">
        <v>78</v>
      </c>
      <c r="Q432" s="3"/>
      <c r="R432" s="3"/>
      <c r="S432" s="3" t="str">
        <f>Data[[#This Row],[Department]]</f>
        <v>History</v>
      </c>
    </row>
    <row r="433" spans="1:19" x14ac:dyDescent="0.2">
      <c r="A433" t="s">
        <v>5</v>
      </c>
      <c r="B433" t="s">
        <v>25</v>
      </c>
      <c r="C433" t="s">
        <v>14</v>
      </c>
      <c r="D433" s="1">
        <v>1</v>
      </c>
      <c r="E433" s="2">
        <v>0</v>
      </c>
      <c r="F433" s="1">
        <v>0</v>
      </c>
      <c r="G433" s="1">
        <v>1</v>
      </c>
      <c r="H433" s="1">
        <v>16</v>
      </c>
      <c r="I433" s="1">
        <v>480</v>
      </c>
      <c r="J433" s="1">
        <v>480</v>
      </c>
      <c r="K433" s="2">
        <v>0.78048780487804881</v>
      </c>
      <c r="L433" s="3">
        <v>160</v>
      </c>
      <c r="M433" s="3">
        <v>205</v>
      </c>
      <c r="N433" s="3">
        <v>5</v>
      </c>
      <c r="O433" s="9">
        <v>2019</v>
      </c>
      <c r="P433" s="3" t="s">
        <v>78</v>
      </c>
      <c r="Q433" s="3"/>
      <c r="R433" s="3"/>
      <c r="S433" s="3" t="str">
        <f>Data[[#This Row],[Department]]</f>
        <v>Humanities</v>
      </c>
    </row>
    <row r="434" spans="1:19" x14ac:dyDescent="0.2">
      <c r="A434" t="s">
        <v>5</v>
      </c>
      <c r="B434" t="s">
        <v>26</v>
      </c>
      <c r="C434" t="s">
        <v>14</v>
      </c>
      <c r="D434" s="1">
        <v>4.4187000000000021</v>
      </c>
      <c r="E434" s="2">
        <v>0.3187362799013283</v>
      </c>
      <c r="F434" s="1">
        <v>1.4084000000000001</v>
      </c>
      <c r="G434" s="1">
        <v>3.0103000000000009</v>
      </c>
      <c r="H434" s="1">
        <v>55.418469803800001</v>
      </c>
      <c r="I434" s="1">
        <v>1662.554094114</v>
      </c>
      <c r="J434" s="1">
        <v>376.25412318419427</v>
      </c>
      <c r="K434" s="2">
        <v>0.59170305676855894</v>
      </c>
      <c r="L434" s="3">
        <v>542</v>
      </c>
      <c r="M434" s="3">
        <v>916</v>
      </c>
      <c r="N434" s="3">
        <v>22</v>
      </c>
      <c r="O434" s="9">
        <v>2019</v>
      </c>
      <c r="P434" s="3" t="s">
        <v>78</v>
      </c>
      <c r="Q434" s="3"/>
      <c r="R434" s="3"/>
      <c r="S434" s="3" t="str">
        <f>Data[[#This Row],[Department]]</f>
        <v>Music</v>
      </c>
    </row>
    <row r="435" spans="1:19" x14ac:dyDescent="0.2">
      <c r="A435" t="s">
        <v>5</v>
      </c>
      <c r="B435" t="s">
        <v>27</v>
      </c>
      <c r="C435" t="s">
        <v>14</v>
      </c>
      <c r="D435" s="1">
        <v>0.53339999999999999</v>
      </c>
      <c r="E435" s="2">
        <v>0</v>
      </c>
      <c r="F435" s="1">
        <v>0</v>
      </c>
      <c r="G435" s="1">
        <v>0.53339999999999999</v>
      </c>
      <c r="H435" s="1">
        <v>5.0666653999999998</v>
      </c>
      <c r="I435" s="1">
        <v>151.99996199999998</v>
      </c>
      <c r="J435" s="1">
        <v>284.96430821147356</v>
      </c>
      <c r="K435" s="2">
        <v>0.58461538461538465</v>
      </c>
      <c r="L435" s="3">
        <v>38</v>
      </c>
      <c r="M435" s="3">
        <v>65</v>
      </c>
      <c r="N435" s="3">
        <v>2</v>
      </c>
      <c r="O435" s="9">
        <v>2019</v>
      </c>
      <c r="P435" s="3" t="s">
        <v>78</v>
      </c>
      <c r="Q435" s="3"/>
      <c r="R435" s="3"/>
      <c r="S435" s="3" t="str">
        <f>Data[[#This Row],[Department]]</f>
        <v>Native American Languages</v>
      </c>
    </row>
    <row r="436" spans="1:19" x14ac:dyDescent="0.2">
      <c r="A436" t="s">
        <v>5</v>
      </c>
      <c r="B436" t="s">
        <v>28</v>
      </c>
      <c r="C436" t="s">
        <v>14</v>
      </c>
      <c r="D436" s="1">
        <v>1.5999999999999999</v>
      </c>
      <c r="E436" s="2">
        <v>0.50000000000000011</v>
      </c>
      <c r="F436" s="1">
        <v>0.8</v>
      </c>
      <c r="G436" s="1">
        <v>0.8</v>
      </c>
      <c r="H436" s="1">
        <v>30.4</v>
      </c>
      <c r="I436" s="1">
        <v>912</v>
      </c>
      <c r="J436" s="1">
        <v>570</v>
      </c>
      <c r="K436" s="2">
        <v>0.83977900552486184</v>
      </c>
      <c r="L436" s="3">
        <v>304</v>
      </c>
      <c r="M436" s="3">
        <v>362</v>
      </c>
      <c r="N436" s="3">
        <v>8</v>
      </c>
      <c r="O436" s="9">
        <v>2019</v>
      </c>
      <c r="P436" s="3" t="s">
        <v>78</v>
      </c>
      <c r="Q436" s="3"/>
      <c r="R436" s="3"/>
      <c r="S436" s="3" t="str">
        <f>Data[[#This Row],[Department]]</f>
        <v>Philosophy</v>
      </c>
    </row>
    <row r="437" spans="1:19" x14ac:dyDescent="0.2">
      <c r="A437" t="s">
        <v>5</v>
      </c>
      <c r="B437" t="s">
        <v>29</v>
      </c>
      <c r="C437" t="s">
        <v>14</v>
      </c>
      <c r="D437" s="1">
        <v>1.4</v>
      </c>
      <c r="E437" s="2">
        <v>0.7142857142857143</v>
      </c>
      <c r="F437" s="1">
        <v>1</v>
      </c>
      <c r="G437" s="1">
        <v>0.4</v>
      </c>
      <c r="H437" s="1">
        <v>11.727971999999999</v>
      </c>
      <c r="I437" s="1">
        <v>351.83915999999999</v>
      </c>
      <c r="J437" s="1">
        <v>251.31368571428573</v>
      </c>
      <c r="K437" s="2">
        <v>0.40136054421768708</v>
      </c>
      <c r="L437" s="3">
        <v>118</v>
      </c>
      <c r="M437" s="3">
        <v>294</v>
      </c>
      <c r="N437" s="3">
        <v>7</v>
      </c>
      <c r="O437" s="9">
        <v>2019</v>
      </c>
      <c r="P437" s="3" t="s">
        <v>78</v>
      </c>
      <c r="Q437" s="3"/>
      <c r="R437" s="3"/>
      <c r="S437" s="3" t="str">
        <f>Data[[#This Row],[Department]]</f>
        <v>Political Science</v>
      </c>
    </row>
    <row r="438" spans="1:19" x14ac:dyDescent="0.2">
      <c r="A438" t="s">
        <v>5</v>
      </c>
      <c r="B438" t="s">
        <v>30</v>
      </c>
      <c r="C438" t="s">
        <v>14</v>
      </c>
      <c r="D438" s="1">
        <v>3.375</v>
      </c>
      <c r="E438" s="2">
        <v>0.28888888888888886</v>
      </c>
      <c r="F438" s="1">
        <v>0.97499999999999998</v>
      </c>
      <c r="G438" s="1">
        <v>2.4</v>
      </c>
      <c r="H438" s="1">
        <v>61.636535299999991</v>
      </c>
      <c r="I438" s="1">
        <v>1849.0960589999997</v>
      </c>
      <c r="J438" s="1">
        <v>547.8803137777777</v>
      </c>
      <c r="K438" s="2">
        <v>0.82123655913978499</v>
      </c>
      <c r="L438" s="3">
        <v>611</v>
      </c>
      <c r="M438" s="3">
        <v>744</v>
      </c>
      <c r="N438" s="3">
        <v>17</v>
      </c>
      <c r="O438" s="9">
        <v>2019</v>
      </c>
      <c r="P438" s="3" t="s">
        <v>78</v>
      </c>
      <c r="Q438" s="3"/>
      <c r="R438" s="3"/>
      <c r="S438" s="3" t="str">
        <f>Data[[#This Row],[Department]]</f>
        <v>Psychology</v>
      </c>
    </row>
    <row r="439" spans="1:19" x14ac:dyDescent="0.2">
      <c r="A439" t="s">
        <v>5</v>
      </c>
      <c r="B439" t="s">
        <v>31</v>
      </c>
      <c r="C439" t="s">
        <v>14</v>
      </c>
      <c r="D439" s="1">
        <v>0.4</v>
      </c>
      <c r="E439" s="2">
        <v>0</v>
      </c>
      <c r="F439" s="1">
        <v>0</v>
      </c>
      <c r="G439" s="1">
        <v>0.4</v>
      </c>
      <c r="H439" s="1">
        <v>4.4000000000000004</v>
      </c>
      <c r="I439" s="1">
        <v>132</v>
      </c>
      <c r="J439" s="1">
        <v>330</v>
      </c>
      <c r="K439" s="2">
        <v>0.44</v>
      </c>
      <c r="L439" s="3">
        <v>44</v>
      </c>
      <c r="M439" s="3">
        <v>100</v>
      </c>
      <c r="N439" s="3">
        <v>2</v>
      </c>
      <c r="O439" s="9">
        <v>2019</v>
      </c>
      <c r="P439" s="3" t="s">
        <v>78</v>
      </c>
      <c r="Q439" s="3"/>
      <c r="R439" s="3"/>
      <c r="S439" s="3" t="str">
        <f>Data[[#This Row],[Department]]</f>
        <v>Religious Studies</v>
      </c>
    </row>
    <row r="440" spans="1:19" x14ac:dyDescent="0.2">
      <c r="A440" t="s">
        <v>5</v>
      </c>
      <c r="B440" t="s">
        <v>32</v>
      </c>
      <c r="C440" t="s">
        <v>14</v>
      </c>
      <c r="D440" s="1">
        <v>0.60000000000000009</v>
      </c>
      <c r="E440" s="2">
        <v>0</v>
      </c>
      <c r="F440" s="1">
        <v>0</v>
      </c>
      <c r="G440" s="1">
        <v>0.60000000000000009</v>
      </c>
      <c r="H440" s="1">
        <v>10.1</v>
      </c>
      <c r="I440" s="1">
        <v>303</v>
      </c>
      <c r="J440" s="1">
        <v>504.99999999999989</v>
      </c>
      <c r="K440" s="2">
        <v>0.72142857142857142</v>
      </c>
      <c r="L440" s="3">
        <v>101</v>
      </c>
      <c r="M440" s="3">
        <v>140</v>
      </c>
      <c r="N440" s="3">
        <v>3</v>
      </c>
      <c r="O440" s="9">
        <v>2019</v>
      </c>
      <c r="P440" s="3" t="s">
        <v>78</v>
      </c>
      <c r="Q440" s="3"/>
      <c r="R440" s="3"/>
      <c r="S440" s="3" t="str">
        <f>Data[[#This Row],[Department]]</f>
        <v>Social Work</v>
      </c>
    </row>
    <row r="441" spans="1:19" x14ac:dyDescent="0.2">
      <c r="A441" t="s">
        <v>5</v>
      </c>
      <c r="B441" t="s">
        <v>33</v>
      </c>
      <c r="C441" t="s">
        <v>14</v>
      </c>
      <c r="D441" s="1">
        <v>1.5999999999999999</v>
      </c>
      <c r="E441" s="2">
        <v>0.25000000000000006</v>
      </c>
      <c r="F441" s="1">
        <v>0.4</v>
      </c>
      <c r="G441" s="1">
        <v>1.2</v>
      </c>
      <c r="H441" s="1">
        <v>26.1</v>
      </c>
      <c r="I441" s="1">
        <v>783</v>
      </c>
      <c r="J441" s="1">
        <v>489.37500000000011</v>
      </c>
      <c r="K441" s="2">
        <v>0.71311475409836067</v>
      </c>
      <c r="L441" s="3">
        <v>261</v>
      </c>
      <c r="M441" s="3">
        <v>366</v>
      </c>
      <c r="N441" s="3">
        <v>8</v>
      </c>
      <c r="O441" s="9">
        <v>2019</v>
      </c>
      <c r="P441" s="3" t="s">
        <v>78</v>
      </c>
      <c r="Q441" s="3"/>
      <c r="R441" s="3"/>
      <c r="S441" s="3" t="str">
        <f>Data[[#This Row],[Department]]</f>
        <v>Sociology</v>
      </c>
    </row>
    <row r="442" spans="1:19" x14ac:dyDescent="0.2">
      <c r="A442" t="s">
        <v>5</v>
      </c>
      <c r="B442" t="s">
        <v>34</v>
      </c>
      <c r="C442" t="s">
        <v>14</v>
      </c>
      <c r="D442" s="1">
        <v>3.1996999999999995</v>
      </c>
      <c r="E442" s="2">
        <v>0.20833203112791826</v>
      </c>
      <c r="F442" s="1">
        <v>0.66659999999999997</v>
      </c>
      <c r="G442" s="1">
        <v>2.5330999999999997</v>
      </c>
      <c r="H442" s="1">
        <v>31.699987799999999</v>
      </c>
      <c r="I442" s="1">
        <v>950.99963400000001</v>
      </c>
      <c r="J442" s="1">
        <v>297.21524955464577</v>
      </c>
      <c r="K442" s="2">
        <v>0.68421052631578949</v>
      </c>
      <c r="L442" s="3">
        <v>195</v>
      </c>
      <c r="M442" s="3">
        <v>285</v>
      </c>
      <c r="N442" s="3">
        <v>10</v>
      </c>
      <c r="O442" s="9">
        <v>2019</v>
      </c>
      <c r="P442" s="3" t="s">
        <v>78</v>
      </c>
      <c r="Q442" s="3"/>
      <c r="R442" s="3"/>
      <c r="S442" s="3" t="str">
        <f>Data[[#This Row],[Department]]</f>
        <v>Spanish</v>
      </c>
    </row>
    <row r="443" spans="1:19" x14ac:dyDescent="0.2">
      <c r="A443" t="s">
        <v>5</v>
      </c>
      <c r="B443" t="s">
        <v>35</v>
      </c>
      <c r="C443" t="s">
        <v>14</v>
      </c>
      <c r="D443" s="1">
        <v>0.2</v>
      </c>
      <c r="E443" s="2">
        <v>0</v>
      </c>
      <c r="F443" s="1">
        <v>0</v>
      </c>
      <c r="G443" s="1">
        <v>0.2</v>
      </c>
      <c r="H443" s="1">
        <v>1.1000000000000001</v>
      </c>
      <c r="I443" s="1">
        <v>33</v>
      </c>
      <c r="J443" s="1">
        <v>165</v>
      </c>
      <c r="K443" s="2">
        <v>0.25</v>
      </c>
      <c r="L443" s="3">
        <v>11</v>
      </c>
      <c r="M443" s="3">
        <v>44</v>
      </c>
      <c r="N443" s="3">
        <v>1</v>
      </c>
      <c r="O443" s="9">
        <v>2019</v>
      </c>
      <c r="P443" s="3" t="s">
        <v>78</v>
      </c>
      <c r="Q443" s="3"/>
      <c r="R443" s="3"/>
      <c r="S443" s="3" t="str">
        <f>Data[[#This Row],[Department]]</f>
        <v>Theater Arts</v>
      </c>
    </row>
    <row r="444" spans="1:19" x14ac:dyDescent="0.2">
      <c r="A444" t="s">
        <v>36</v>
      </c>
      <c r="B444" t="s">
        <v>37</v>
      </c>
      <c r="C444" t="s">
        <v>14</v>
      </c>
      <c r="D444" s="1">
        <v>6.6173999999999999</v>
      </c>
      <c r="E444" s="2">
        <v>0.36020189198174518</v>
      </c>
      <c r="F444" s="1">
        <v>2.3836000000000004</v>
      </c>
      <c r="G444" s="1">
        <v>4.2337999999999996</v>
      </c>
      <c r="H444" s="1">
        <v>70.418135899400013</v>
      </c>
      <c r="I444" s="1">
        <v>2112.5440769820002</v>
      </c>
      <c r="J444" s="1">
        <v>319.24080106718657</v>
      </c>
      <c r="K444" s="2">
        <v>0.43792633015006821</v>
      </c>
      <c r="L444" s="3">
        <v>642</v>
      </c>
      <c r="M444" s="3">
        <v>1466</v>
      </c>
      <c r="N444" s="3">
        <v>34</v>
      </c>
      <c r="O444" s="9">
        <v>2019</v>
      </c>
      <c r="P444" s="3" t="s">
        <v>78</v>
      </c>
      <c r="Q444" s="3"/>
      <c r="R444" s="3"/>
      <c r="S444" s="3" t="str">
        <f>Data[[#This Row],[Department]]</f>
        <v>Exercise Science</v>
      </c>
    </row>
    <row r="445" spans="1:19" x14ac:dyDescent="0.2">
      <c r="A445" t="s">
        <v>36</v>
      </c>
      <c r="B445" t="s">
        <v>38</v>
      </c>
      <c r="C445" t="s">
        <v>14</v>
      </c>
      <c r="D445" s="1">
        <v>5.0333000000000014</v>
      </c>
      <c r="E445" s="2">
        <v>0.19867681242922133</v>
      </c>
      <c r="F445" s="1">
        <v>1</v>
      </c>
      <c r="G445" s="1">
        <v>4.0333000000000006</v>
      </c>
      <c r="H445" s="1">
        <v>87.133329200000006</v>
      </c>
      <c r="I445" s="1">
        <v>2613.9998760000003</v>
      </c>
      <c r="J445" s="1">
        <v>519.34116305405985</v>
      </c>
      <c r="K445" s="2">
        <v>0.58042436687200549</v>
      </c>
      <c r="L445" s="3">
        <v>848</v>
      </c>
      <c r="M445" s="3">
        <v>1461</v>
      </c>
      <c r="N445" s="3">
        <v>26</v>
      </c>
      <c r="O445" s="9">
        <v>2019</v>
      </c>
      <c r="P445" s="3" t="s">
        <v>78</v>
      </c>
      <c r="Q445" s="3"/>
      <c r="R445" s="3"/>
      <c r="S445" s="3" t="str">
        <f>Data[[#This Row],[Department]]</f>
        <v>Health Education</v>
      </c>
    </row>
    <row r="446" spans="1:19" x14ac:dyDescent="0.2">
      <c r="A446" t="s">
        <v>40</v>
      </c>
      <c r="B446" t="s">
        <v>135</v>
      </c>
      <c r="C446" t="s">
        <v>14</v>
      </c>
      <c r="D446" s="1">
        <v>3.6941999999999999</v>
      </c>
      <c r="E446" s="2">
        <v>0.37897244328948076</v>
      </c>
      <c r="F446" s="1">
        <v>1.4</v>
      </c>
      <c r="G446" s="1">
        <v>2.2942</v>
      </c>
      <c r="H446" s="1">
        <v>61.774281299999998</v>
      </c>
      <c r="I446" s="1">
        <v>1853.228439</v>
      </c>
      <c r="J446" s="1">
        <v>501.65893535812893</v>
      </c>
      <c r="K446" s="2">
        <v>0.77972465581977468</v>
      </c>
      <c r="L446" s="3">
        <v>623</v>
      </c>
      <c r="M446" s="3">
        <v>799</v>
      </c>
      <c r="N446" s="3">
        <v>18</v>
      </c>
      <c r="O446" s="9">
        <v>2019</v>
      </c>
      <c r="P446" s="3" t="s">
        <v>78</v>
      </c>
      <c r="Q446" s="3"/>
      <c r="R446" s="3"/>
      <c r="S446" s="3" t="str">
        <f>Data[[#This Row],[Department]]</f>
        <v>Business (excludes Accounting)</v>
      </c>
    </row>
    <row r="447" spans="1:19" x14ac:dyDescent="0.2">
      <c r="A447" t="s">
        <v>40</v>
      </c>
      <c r="B447" t="s">
        <v>132</v>
      </c>
      <c r="C447" t="s">
        <v>14</v>
      </c>
      <c r="D447" s="1">
        <v>2.6668999999999996</v>
      </c>
      <c r="E447" s="2">
        <v>0.37500468708987966</v>
      </c>
      <c r="F447" s="1">
        <v>1.0001</v>
      </c>
      <c r="G447" s="1">
        <v>1.6667999999999998</v>
      </c>
      <c r="H447" s="1">
        <v>61.683317300000006</v>
      </c>
      <c r="I447" s="1">
        <v>1850.4995190000002</v>
      </c>
      <c r="J447" s="1">
        <v>693.8766054220257</v>
      </c>
      <c r="K447" s="2">
        <v>0.74844720496894412</v>
      </c>
      <c r="L447" s="3">
        <v>482</v>
      </c>
      <c r="M447" s="3">
        <v>644</v>
      </c>
      <c r="N447" s="3">
        <v>12</v>
      </c>
      <c r="O447" s="9">
        <v>2019</v>
      </c>
      <c r="P447" s="3" t="s">
        <v>78</v>
      </c>
      <c r="Q447" s="3"/>
      <c r="R447" s="3"/>
      <c r="S447" s="3" t="str">
        <f>Data[[#This Row],[Department]]</f>
        <v>Accounting</v>
      </c>
    </row>
    <row r="448" spans="1:19" x14ac:dyDescent="0.2">
      <c r="A448" t="s">
        <v>40</v>
      </c>
      <c r="B448" t="s">
        <v>41</v>
      </c>
      <c r="C448" t="s">
        <v>14</v>
      </c>
      <c r="D448" s="1">
        <v>4.6006999999999998</v>
      </c>
      <c r="E448" s="2">
        <v>0.38398504575390702</v>
      </c>
      <c r="F448" s="1">
        <v>1.7665999999999999</v>
      </c>
      <c r="G448" s="1">
        <v>2.8341000000000003</v>
      </c>
      <c r="H448" s="1">
        <v>53.736151899999989</v>
      </c>
      <c r="I448" s="1">
        <v>1612.0845569999997</v>
      </c>
      <c r="J448" s="1">
        <v>351.23198331081954</v>
      </c>
      <c r="K448" s="2">
        <v>0.54318618042226485</v>
      </c>
      <c r="L448" s="3">
        <v>283</v>
      </c>
      <c r="M448" s="3">
        <v>521</v>
      </c>
      <c r="N448" s="3">
        <v>19</v>
      </c>
      <c r="O448" s="9">
        <v>2019</v>
      </c>
      <c r="P448" s="3" t="s">
        <v>78</v>
      </c>
      <c r="Q448" s="3"/>
      <c r="R448" s="3"/>
      <c r="S448" s="3" t="str">
        <f>Data[[#This Row],[Department]]</f>
        <v>Automotive</v>
      </c>
    </row>
    <row r="449" spans="1:19" x14ac:dyDescent="0.2">
      <c r="A449" t="s">
        <v>40</v>
      </c>
      <c r="B449" t="s">
        <v>42</v>
      </c>
      <c r="C449" t="s">
        <v>14</v>
      </c>
      <c r="D449" s="1">
        <v>2.1917</v>
      </c>
      <c r="E449" s="2">
        <v>0.25696947574941825</v>
      </c>
      <c r="F449" s="1">
        <v>0.56320000000000003</v>
      </c>
      <c r="G449" s="1">
        <v>1.6284999999999998</v>
      </c>
      <c r="H449" s="1">
        <v>24.633332850999999</v>
      </c>
      <c r="I449" s="1">
        <v>738.99998553</v>
      </c>
      <c r="J449" s="1">
        <v>337.18117695396262</v>
      </c>
      <c r="K449" s="2">
        <v>0.40706955530216649</v>
      </c>
      <c r="L449" s="3">
        <v>357</v>
      </c>
      <c r="M449" s="3">
        <v>877</v>
      </c>
      <c r="N449" s="3">
        <v>19</v>
      </c>
      <c r="O449" s="9">
        <v>2019</v>
      </c>
      <c r="P449" s="3" t="s">
        <v>78</v>
      </c>
      <c r="Q449" s="3"/>
      <c r="R449" s="3"/>
      <c r="S449" s="3" t="str">
        <f>Data[[#This Row],[Department]]</f>
        <v>Business Office Technology</v>
      </c>
    </row>
    <row r="450" spans="1:19" x14ac:dyDescent="0.2">
      <c r="A450" t="s">
        <v>40</v>
      </c>
      <c r="B450" t="s">
        <v>43</v>
      </c>
      <c r="C450" t="s">
        <v>14</v>
      </c>
      <c r="D450" s="1">
        <v>1.8664999999999998</v>
      </c>
      <c r="E450" s="2">
        <v>0.5357085454058399</v>
      </c>
      <c r="F450" s="1">
        <v>0.99990000000000001</v>
      </c>
      <c r="G450" s="1">
        <v>0.86660000000000004</v>
      </c>
      <c r="H450" s="1">
        <v>14.700000000000001</v>
      </c>
      <c r="I450" s="1">
        <v>441.00000000000006</v>
      </c>
      <c r="J450" s="1">
        <v>236.27109563353875</v>
      </c>
      <c r="K450" s="2">
        <v>0.5</v>
      </c>
      <c r="L450" s="3">
        <v>81</v>
      </c>
      <c r="M450" s="3">
        <v>162</v>
      </c>
      <c r="N450" s="3">
        <v>6</v>
      </c>
      <c r="O450" s="9">
        <v>2019</v>
      </c>
      <c r="P450" s="3" t="s">
        <v>78</v>
      </c>
      <c r="Q450" s="3"/>
      <c r="R450" s="3"/>
      <c r="S450" s="3" t="str">
        <f>Data[[#This Row],[Department]]</f>
        <v>CADD Technology</v>
      </c>
    </row>
    <row r="451" spans="1:19" x14ac:dyDescent="0.2">
      <c r="A451" t="s">
        <v>40</v>
      </c>
      <c r="B451" t="s">
        <v>44</v>
      </c>
      <c r="C451" t="s">
        <v>14</v>
      </c>
      <c r="D451" s="1">
        <v>2.5859000000000001</v>
      </c>
      <c r="E451" s="2">
        <v>0.3093700452453691</v>
      </c>
      <c r="F451" s="1">
        <v>0.8</v>
      </c>
      <c r="G451" s="1">
        <v>1.7858999999999998</v>
      </c>
      <c r="H451" s="1">
        <v>20.916128300000004</v>
      </c>
      <c r="I451" s="1">
        <v>627.48384900000008</v>
      </c>
      <c r="J451" s="1">
        <v>242.65588344483547</v>
      </c>
      <c r="K451" s="2">
        <v>0.42222222222222222</v>
      </c>
      <c r="L451" s="3">
        <v>209</v>
      </c>
      <c r="M451" s="3">
        <v>495</v>
      </c>
      <c r="N451" s="3">
        <v>14</v>
      </c>
      <c r="O451" s="9">
        <v>2019</v>
      </c>
      <c r="P451" s="3" t="s">
        <v>78</v>
      </c>
      <c r="Q451" s="3"/>
      <c r="R451" s="3"/>
      <c r="S451" s="3" t="str">
        <f>Data[[#This Row],[Department]]</f>
        <v>Center for Water Studies</v>
      </c>
    </row>
    <row r="452" spans="1:19" x14ac:dyDescent="0.2">
      <c r="A452" t="s">
        <v>40</v>
      </c>
      <c r="B452" t="s">
        <v>45</v>
      </c>
      <c r="C452" t="s">
        <v>14</v>
      </c>
      <c r="D452" s="1">
        <v>6.0783000000000014</v>
      </c>
      <c r="E452" s="2">
        <v>0.12338976358521295</v>
      </c>
      <c r="F452" s="1">
        <v>0.75</v>
      </c>
      <c r="G452" s="1">
        <v>5.3283000000000014</v>
      </c>
      <c r="H452" s="1">
        <v>91.602822900000007</v>
      </c>
      <c r="I452" s="1">
        <v>2748.084687</v>
      </c>
      <c r="J452" s="1">
        <v>452.11402645476528</v>
      </c>
      <c r="K452" s="2">
        <v>0.80085106382978721</v>
      </c>
      <c r="L452" s="3">
        <v>941</v>
      </c>
      <c r="M452" s="3">
        <v>1175</v>
      </c>
      <c r="N452" s="3">
        <v>31</v>
      </c>
      <c r="O452" s="9">
        <v>2019</v>
      </c>
      <c r="P452" s="3" t="s">
        <v>78</v>
      </c>
      <c r="Q452" s="3"/>
      <c r="R452" s="3"/>
      <c r="S452" s="3" t="str">
        <f>Data[[#This Row],[Department]]</f>
        <v>Child Development</v>
      </c>
    </row>
    <row r="453" spans="1:19" x14ac:dyDescent="0.2">
      <c r="A453" t="s">
        <v>40</v>
      </c>
      <c r="B453" t="s">
        <v>46</v>
      </c>
      <c r="C453" t="s">
        <v>14</v>
      </c>
      <c r="D453" s="1">
        <v>6.1932</v>
      </c>
      <c r="E453" s="2">
        <v>0.33097590906155144</v>
      </c>
      <c r="F453" s="1">
        <v>2.0498000000000003</v>
      </c>
      <c r="G453" s="1">
        <v>4.1433999999999997</v>
      </c>
      <c r="H453" s="1">
        <v>82.466655759899993</v>
      </c>
      <c r="I453" s="1">
        <v>2473.9996727969997</v>
      </c>
      <c r="J453" s="1">
        <v>399.47033404330551</v>
      </c>
      <c r="K453" s="2">
        <v>0.47438524590163933</v>
      </c>
      <c r="L453" s="3">
        <v>463</v>
      </c>
      <c r="M453" s="3">
        <v>976</v>
      </c>
      <c r="N453" s="3">
        <v>23</v>
      </c>
      <c r="O453" s="9">
        <v>2019</v>
      </c>
      <c r="P453" s="3" t="s">
        <v>78</v>
      </c>
      <c r="Q453" s="3"/>
      <c r="R453" s="3"/>
      <c r="S453" s="3" t="str">
        <f>Data[[#This Row],[Department]]</f>
        <v>Computer &amp; Information Science</v>
      </c>
    </row>
    <row r="454" spans="1:19" x14ac:dyDescent="0.2">
      <c r="A454" t="s">
        <v>40</v>
      </c>
      <c r="B454" t="s">
        <v>47</v>
      </c>
      <c r="C454" t="s">
        <v>14</v>
      </c>
      <c r="D454" s="1">
        <v>2.8000000000000003</v>
      </c>
      <c r="E454" s="2">
        <v>0.37499999999999989</v>
      </c>
      <c r="F454" s="1">
        <v>1.0499999999999998</v>
      </c>
      <c r="G454" s="1">
        <v>1.75</v>
      </c>
      <c r="H454" s="1">
        <v>40.4</v>
      </c>
      <c r="I454" s="1">
        <v>1212</v>
      </c>
      <c r="J454" s="1">
        <v>432.85714285714283</v>
      </c>
      <c r="K454" s="2">
        <v>0.61707317073170731</v>
      </c>
      <c r="L454" s="3">
        <v>253</v>
      </c>
      <c r="M454" s="3">
        <v>410</v>
      </c>
      <c r="N454" s="3">
        <v>10</v>
      </c>
      <c r="O454" s="9">
        <v>2019</v>
      </c>
      <c r="P454" s="3" t="s">
        <v>78</v>
      </c>
      <c r="Q454" s="3"/>
      <c r="R454" s="3"/>
      <c r="S454" s="3" t="str">
        <f>Data[[#This Row],[Department]]</f>
        <v>Computer Science</v>
      </c>
    </row>
    <row r="455" spans="1:19" x14ac:dyDescent="0.2">
      <c r="A455" t="s">
        <v>40</v>
      </c>
      <c r="B455" t="s">
        <v>48</v>
      </c>
      <c r="C455" t="s">
        <v>14</v>
      </c>
      <c r="D455" s="1">
        <v>1.4</v>
      </c>
      <c r="E455" s="2">
        <v>0.14285714285714288</v>
      </c>
      <c r="F455" s="1">
        <v>0.2</v>
      </c>
      <c r="G455" s="1">
        <v>1.2</v>
      </c>
      <c r="H455" s="1">
        <v>36.099999999999994</v>
      </c>
      <c r="I455" s="1">
        <v>1082.9999999999998</v>
      </c>
      <c r="J455" s="1">
        <v>773.57142857142856</v>
      </c>
      <c r="K455" s="2">
        <v>0.88264058679706603</v>
      </c>
      <c r="L455" s="3">
        <v>361</v>
      </c>
      <c r="M455" s="3">
        <v>409</v>
      </c>
      <c r="N455" s="3">
        <v>8</v>
      </c>
      <c r="O455" s="9">
        <v>2019</v>
      </c>
      <c r="P455" s="3" t="s">
        <v>78</v>
      </c>
      <c r="Q455" s="3"/>
      <c r="R455" s="3"/>
      <c r="S455" s="3" t="str">
        <f>Data[[#This Row],[Department]]</f>
        <v>Economics</v>
      </c>
    </row>
    <row r="456" spans="1:19" x14ac:dyDescent="0.2">
      <c r="A456" t="s">
        <v>40</v>
      </c>
      <c r="B456" t="s">
        <v>50</v>
      </c>
      <c r="C456" t="s">
        <v>14</v>
      </c>
      <c r="D456" s="1">
        <v>1.4</v>
      </c>
      <c r="E456" s="2">
        <v>0.74999999999999989</v>
      </c>
      <c r="F456" s="1">
        <v>1.0499999999999998</v>
      </c>
      <c r="G456" s="1">
        <v>0.35</v>
      </c>
      <c r="H456" s="1">
        <v>23.400000000000002</v>
      </c>
      <c r="I456" s="1">
        <v>702.00000000000011</v>
      </c>
      <c r="J456" s="1">
        <v>501.42857142857144</v>
      </c>
      <c r="K456" s="2">
        <v>1.0446428571428572</v>
      </c>
      <c r="L456" s="3">
        <v>117</v>
      </c>
      <c r="M456" s="3">
        <v>112</v>
      </c>
      <c r="N456" s="3">
        <v>4</v>
      </c>
      <c r="O456" s="9">
        <v>2019</v>
      </c>
      <c r="P456" s="3" t="s">
        <v>78</v>
      </c>
      <c r="Q456" s="3"/>
      <c r="R456" s="3"/>
      <c r="S456" s="3" t="str">
        <f>Data[[#This Row],[Department]]</f>
        <v>Electronics Technology</v>
      </c>
    </row>
    <row r="457" spans="1:19" x14ac:dyDescent="0.2">
      <c r="A457" t="s">
        <v>40</v>
      </c>
      <c r="B457" t="s">
        <v>51</v>
      </c>
      <c r="C457" t="s">
        <v>14</v>
      </c>
      <c r="D457" s="1">
        <v>1.3160999999999998</v>
      </c>
      <c r="E457" s="2">
        <v>0.70921662487652926</v>
      </c>
      <c r="F457" s="1">
        <v>0.93340000000000001</v>
      </c>
      <c r="G457" s="1">
        <v>0.38269999999999998</v>
      </c>
      <c r="H457" s="1">
        <v>9.0879002999999994</v>
      </c>
      <c r="I457" s="1">
        <v>272.63700899999998</v>
      </c>
      <c r="J457" s="1">
        <v>251.64944526490677</v>
      </c>
      <c r="K457" s="2">
        <v>0.29499999999999998</v>
      </c>
      <c r="L457" s="3">
        <v>59</v>
      </c>
      <c r="M457" s="3">
        <v>200</v>
      </c>
      <c r="N457" s="3">
        <v>6</v>
      </c>
      <c r="O457" s="9">
        <v>2019</v>
      </c>
      <c r="P457" s="3" t="s">
        <v>78</v>
      </c>
      <c r="Q457" s="3"/>
      <c r="R457" s="3"/>
      <c r="S457" s="3" t="str">
        <f>Data[[#This Row],[Department]]</f>
        <v>Environmental Hlth/ Safety Mgt</v>
      </c>
    </row>
    <row r="458" spans="1:19" x14ac:dyDescent="0.2">
      <c r="A458" t="s">
        <v>40</v>
      </c>
      <c r="B458" t="s">
        <v>52</v>
      </c>
      <c r="C458" t="s">
        <v>14</v>
      </c>
      <c r="D458" s="1">
        <v>2.5318000000000005</v>
      </c>
      <c r="E458" s="2">
        <v>0</v>
      </c>
      <c r="F458" s="1">
        <v>0</v>
      </c>
      <c r="G458" s="1">
        <v>2.5318000000000005</v>
      </c>
      <c r="H458" s="1">
        <v>28.153322999999997</v>
      </c>
      <c r="I458" s="1">
        <v>844.5996899999999</v>
      </c>
      <c r="J458" s="1">
        <v>342.44230051897489</v>
      </c>
      <c r="K458" s="2">
        <v>0.50571428571428567</v>
      </c>
      <c r="L458" s="3">
        <v>177</v>
      </c>
      <c r="M458" s="3">
        <v>350</v>
      </c>
      <c r="N458" s="3">
        <v>10</v>
      </c>
      <c r="O458" s="9">
        <v>2019</v>
      </c>
      <c r="P458" s="3" t="s">
        <v>78</v>
      </c>
      <c r="Q458" s="3"/>
      <c r="R458" s="3"/>
      <c r="S458" s="3" t="str">
        <f>Data[[#This Row],[Department]]</f>
        <v>Graphic Design</v>
      </c>
    </row>
    <row r="459" spans="1:19" x14ac:dyDescent="0.2">
      <c r="A459" t="s">
        <v>40</v>
      </c>
      <c r="B459" t="s">
        <v>53</v>
      </c>
      <c r="C459" t="s">
        <v>14</v>
      </c>
      <c r="D459" s="1">
        <v>3.9036000000000004</v>
      </c>
      <c r="E459" s="2">
        <v>0.19638282610923247</v>
      </c>
      <c r="F459" s="1">
        <v>0.76659999999999995</v>
      </c>
      <c r="G459" s="1">
        <v>3.1370000000000005</v>
      </c>
      <c r="H459" s="1">
        <v>26.562934700700001</v>
      </c>
      <c r="I459" s="1">
        <v>796.88804102100005</v>
      </c>
      <c r="J459" s="1">
        <v>204.14182831770674</v>
      </c>
      <c r="K459" s="2">
        <v>0.41756272401433692</v>
      </c>
      <c r="L459" s="3">
        <v>233</v>
      </c>
      <c r="M459" s="3">
        <v>558</v>
      </c>
      <c r="N459" s="3">
        <v>16</v>
      </c>
      <c r="O459" s="9">
        <v>2019</v>
      </c>
      <c r="P459" s="3" t="s">
        <v>78</v>
      </c>
      <c r="Q459" s="3"/>
      <c r="R459" s="3"/>
      <c r="S459" s="3" t="str">
        <f>Data[[#This Row],[Department]]</f>
        <v>Ornamental Horticulture</v>
      </c>
    </row>
    <row r="460" spans="1:19" x14ac:dyDescent="0.2">
      <c r="A460" t="s">
        <v>40</v>
      </c>
      <c r="B460" t="s">
        <v>54</v>
      </c>
      <c r="C460" t="s">
        <v>14</v>
      </c>
      <c r="D460" s="1">
        <v>0.89810000000000001</v>
      </c>
      <c r="E460" s="2">
        <v>0</v>
      </c>
      <c r="F460" s="1">
        <v>0</v>
      </c>
      <c r="G460" s="1">
        <v>0.89810000000000001</v>
      </c>
      <c r="H460" s="1">
        <v>11.293333199999999</v>
      </c>
      <c r="I460" s="1">
        <v>338.79999599999996</v>
      </c>
      <c r="J460" s="1">
        <v>377.24083732323788</v>
      </c>
      <c r="K460" s="2">
        <v>0.65697674418604646</v>
      </c>
      <c r="L460" s="3">
        <v>113</v>
      </c>
      <c r="M460" s="3">
        <v>172</v>
      </c>
      <c r="N460" s="3">
        <v>5</v>
      </c>
      <c r="O460" s="9">
        <v>2019</v>
      </c>
      <c r="P460" s="3" t="s">
        <v>78</v>
      </c>
      <c r="Q460" s="3"/>
      <c r="R460" s="3"/>
      <c r="S460" s="3" t="str">
        <f>Data[[#This Row],[Department]]</f>
        <v>Paralegal Studies</v>
      </c>
    </row>
    <row r="461" spans="1:19" x14ac:dyDescent="0.2">
      <c r="A461" t="s">
        <v>40</v>
      </c>
      <c r="B461" t="s">
        <v>55</v>
      </c>
      <c r="C461" t="s">
        <v>14</v>
      </c>
      <c r="D461" s="1">
        <v>0.8327</v>
      </c>
      <c r="E461" s="2">
        <v>0</v>
      </c>
      <c r="F461" s="1">
        <v>0</v>
      </c>
      <c r="G461" s="1">
        <v>0.8327</v>
      </c>
      <c r="H461" s="1">
        <v>10.6299999</v>
      </c>
      <c r="I461" s="1">
        <v>318.89999699999998</v>
      </c>
      <c r="J461" s="1">
        <v>382.97105440134499</v>
      </c>
      <c r="K461" s="2">
        <v>0.46288209606986902</v>
      </c>
      <c r="L461" s="3">
        <v>106</v>
      </c>
      <c r="M461" s="3">
        <v>229</v>
      </c>
      <c r="N461" s="3">
        <v>5</v>
      </c>
      <c r="O461" s="9">
        <v>2019</v>
      </c>
      <c r="P461" s="3" t="s">
        <v>78</v>
      </c>
      <c r="Q461" s="3"/>
      <c r="R461" s="3"/>
      <c r="S461" s="3" t="str">
        <f>Data[[#This Row],[Department]]</f>
        <v>Real Estate</v>
      </c>
    </row>
    <row r="462" spans="1:19" x14ac:dyDescent="0.2">
      <c r="A462" t="s">
        <v>40</v>
      </c>
      <c r="B462" t="s">
        <v>56</v>
      </c>
      <c r="C462" t="s">
        <v>14</v>
      </c>
      <c r="D462" s="1">
        <v>0.7833</v>
      </c>
      <c r="E462" s="2">
        <v>0</v>
      </c>
      <c r="F462" s="1">
        <v>0</v>
      </c>
      <c r="G462" s="1">
        <v>0.7833</v>
      </c>
      <c r="H462" s="1">
        <v>5.07</v>
      </c>
      <c r="I462" s="1">
        <v>152.10000000000002</v>
      </c>
      <c r="J462" s="1">
        <v>194.17847567981619</v>
      </c>
      <c r="K462" s="2">
        <v>0.15753424657534246</v>
      </c>
      <c r="L462" s="3">
        <v>23</v>
      </c>
      <c r="M462" s="3">
        <v>146</v>
      </c>
      <c r="N462" s="3">
        <v>3</v>
      </c>
      <c r="O462" s="9">
        <v>2019</v>
      </c>
      <c r="P462" s="3" t="s">
        <v>78</v>
      </c>
      <c r="Q462" s="3"/>
      <c r="R462" s="3"/>
      <c r="S462" s="3" t="str">
        <f>Data[[#This Row],[Department]]</f>
        <v>Surveying</v>
      </c>
    </row>
    <row r="463" spans="1:19" x14ac:dyDescent="0.2">
      <c r="A463" t="s">
        <v>58</v>
      </c>
      <c r="B463" t="s">
        <v>58</v>
      </c>
      <c r="C463" t="s">
        <v>14</v>
      </c>
      <c r="D463" s="1">
        <v>3.1001000000000003</v>
      </c>
      <c r="E463" s="2">
        <v>0.32257023966968806</v>
      </c>
      <c r="F463" s="1">
        <v>1</v>
      </c>
      <c r="G463" s="1">
        <v>2.1000999999999999</v>
      </c>
      <c r="H463" s="1">
        <v>44.18380460569999</v>
      </c>
      <c r="I463" s="1">
        <v>1325.5141381709998</v>
      </c>
      <c r="J463" s="1">
        <v>427.5714132353794</v>
      </c>
      <c r="K463" s="2">
        <v>0.7701271186440678</v>
      </c>
      <c r="L463" s="3">
        <v>727</v>
      </c>
      <c r="M463" s="3">
        <v>944</v>
      </c>
      <c r="N463" s="3">
        <v>25</v>
      </c>
      <c r="O463" s="9">
        <v>2019</v>
      </c>
      <c r="P463" s="3" t="s">
        <v>78</v>
      </c>
      <c r="Q463" s="3"/>
      <c r="R463" s="3"/>
      <c r="S463" s="3" t="str">
        <f>Data[[#This Row],[Department]]</f>
        <v>Counseling</v>
      </c>
    </row>
    <row r="464" spans="1:19" x14ac:dyDescent="0.2">
      <c r="A464" t="s">
        <v>58</v>
      </c>
      <c r="B464" t="s">
        <v>59</v>
      </c>
      <c r="C464" t="s">
        <v>14</v>
      </c>
      <c r="D464" s="1">
        <v>6.6699999999999995E-2</v>
      </c>
      <c r="E464" s="2">
        <v>0</v>
      </c>
      <c r="F464" s="1">
        <v>0</v>
      </c>
      <c r="G464" s="1">
        <v>6.6699999999999995E-2</v>
      </c>
      <c r="H464" s="1">
        <v>0.66666599999999998</v>
      </c>
      <c r="I464" s="1">
        <v>19.999980000000001</v>
      </c>
      <c r="J464" s="1">
        <v>299.84977511244375</v>
      </c>
      <c r="K464" s="2">
        <v>0.58823529411764708</v>
      </c>
      <c r="L464" s="3">
        <v>20</v>
      </c>
      <c r="M464" s="3">
        <v>34</v>
      </c>
      <c r="N464" s="3">
        <v>1</v>
      </c>
      <c r="O464" s="9">
        <v>2019</v>
      </c>
      <c r="P464" s="3" t="s">
        <v>78</v>
      </c>
      <c r="Q464" s="3"/>
      <c r="R464" s="3"/>
      <c r="S464" s="3" t="str">
        <f>Data[[#This Row],[Department]]</f>
        <v>Personal Dev Special Services</v>
      </c>
    </row>
    <row r="465" spans="1:19" x14ac:dyDescent="0.2">
      <c r="A465" t="s">
        <v>58</v>
      </c>
      <c r="B465" t="s">
        <v>60</v>
      </c>
      <c r="C465" t="s">
        <v>14</v>
      </c>
      <c r="D465" s="1">
        <v>1.1335999999999999</v>
      </c>
      <c r="E465" s="2">
        <v>0</v>
      </c>
      <c r="F465" s="1">
        <v>0</v>
      </c>
      <c r="G465" s="1">
        <v>1.1335999999999999</v>
      </c>
      <c r="H465" s="1">
        <v>7.9333307</v>
      </c>
      <c r="I465" s="1">
        <v>237.999921</v>
      </c>
      <c r="J465" s="1">
        <v>209.95053016937192</v>
      </c>
      <c r="K465" s="2">
        <v>1.3</v>
      </c>
      <c r="L465" s="3">
        <v>104</v>
      </c>
      <c r="M465" s="3">
        <v>80</v>
      </c>
      <c r="N465" s="3">
        <v>4</v>
      </c>
      <c r="O465" s="9">
        <v>2019</v>
      </c>
      <c r="P465" s="3" t="s">
        <v>78</v>
      </c>
      <c r="Q465" s="3"/>
      <c r="R465" s="3"/>
      <c r="S465" s="3" t="str">
        <f>Data[[#This Row],[Department]]</f>
        <v>Work Experience</v>
      </c>
    </row>
    <row r="466" spans="1:19" x14ac:dyDescent="0.2">
      <c r="A466" t="s">
        <v>64</v>
      </c>
      <c r="B466" t="s">
        <v>65</v>
      </c>
      <c r="C466" t="s">
        <v>14</v>
      </c>
      <c r="D466" s="1">
        <v>0.70000000000000007</v>
      </c>
      <c r="E466" s="2">
        <v>1</v>
      </c>
      <c r="F466" s="1">
        <v>0.70000000000000007</v>
      </c>
      <c r="G466" s="1">
        <v>0</v>
      </c>
      <c r="H466" s="1">
        <v>16.32</v>
      </c>
      <c r="I466" s="1">
        <v>489.6</v>
      </c>
      <c r="J466" s="1">
        <v>699.42857142857144</v>
      </c>
      <c r="K466" s="2">
        <v>0.88888888888888884</v>
      </c>
      <c r="L466" s="3">
        <v>160</v>
      </c>
      <c r="M466" s="3">
        <v>180</v>
      </c>
      <c r="N466" s="3">
        <v>5</v>
      </c>
      <c r="O466" s="9">
        <v>2019</v>
      </c>
      <c r="P466" s="3" t="s">
        <v>78</v>
      </c>
      <c r="Q466" s="3"/>
      <c r="R466" s="3"/>
      <c r="S466" s="3" t="str">
        <f>Data[[#This Row],[Department]]</f>
        <v>Astronomy</v>
      </c>
    </row>
    <row r="467" spans="1:19" x14ac:dyDescent="0.2">
      <c r="A467" t="s">
        <v>64</v>
      </c>
      <c r="B467" t="s">
        <v>66</v>
      </c>
      <c r="C467" t="s">
        <v>14</v>
      </c>
      <c r="D467" s="1">
        <v>10.583400000000001</v>
      </c>
      <c r="E467" s="2">
        <v>0.21417502881871608</v>
      </c>
      <c r="F467" s="1">
        <v>2.2667000000000002</v>
      </c>
      <c r="G467" s="1">
        <v>8.3167000000000009</v>
      </c>
      <c r="H467" s="1">
        <v>194.90427279999997</v>
      </c>
      <c r="I467" s="1">
        <v>5847.1281839999992</v>
      </c>
      <c r="J467" s="1">
        <v>552.48107262316444</v>
      </c>
      <c r="K467" s="2">
        <v>0.9126145172656801</v>
      </c>
      <c r="L467" s="3">
        <v>1295</v>
      </c>
      <c r="M467" s="3">
        <v>1419</v>
      </c>
      <c r="N467" s="3">
        <v>40</v>
      </c>
      <c r="O467" s="9">
        <v>2019</v>
      </c>
      <c r="P467" s="3" t="s">
        <v>78</v>
      </c>
      <c r="Q467" s="3"/>
      <c r="R467" s="3"/>
      <c r="S467" s="3" t="str">
        <f>Data[[#This Row],[Department]]</f>
        <v>Biology</v>
      </c>
    </row>
    <row r="468" spans="1:19" x14ac:dyDescent="0.2">
      <c r="A468" t="s">
        <v>64</v>
      </c>
      <c r="B468" t="s">
        <v>67</v>
      </c>
      <c r="C468" t="s">
        <v>14</v>
      </c>
      <c r="D468" s="1">
        <v>4.8001000000000005</v>
      </c>
      <c r="E468" s="2">
        <v>0.33680548321909953</v>
      </c>
      <c r="F468" s="1">
        <v>1.6166999999999998</v>
      </c>
      <c r="G468" s="1">
        <v>3.1834000000000002</v>
      </c>
      <c r="H468" s="1">
        <v>73.799997800000014</v>
      </c>
      <c r="I468" s="1">
        <v>2213.9999340000004</v>
      </c>
      <c r="J468" s="1">
        <v>461.24037707547768</v>
      </c>
      <c r="K468" s="2">
        <v>0.91987179487179482</v>
      </c>
      <c r="L468" s="3">
        <v>287</v>
      </c>
      <c r="M468" s="3">
        <v>312</v>
      </c>
      <c r="N468" s="3">
        <v>11</v>
      </c>
      <c r="O468" s="9">
        <v>2019</v>
      </c>
      <c r="P468" s="3" t="s">
        <v>78</v>
      </c>
      <c r="Q468" s="3"/>
      <c r="R468" s="3"/>
      <c r="S468" s="3" t="str">
        <f>Data[[#This Row],[Department]]</f>
        <v>Chemistry</v>
      </c>
    </row>
    <row r="469" spans="1:19" x14ac:dyDescent="0.2">
      <c r="A469" t="s">
        <v>64</v>
      </c>
      <c r="B469" t="s">
        <v>68</v>
      </c>
      <c r="C469" t="s">
        <v>14</v>
      </c>
      <c r="D469" s="1">
        <v>2.8333000000000004</v>
      </c>
      <c r="E469" s="2">
        <v>0.31765079589171635</v>
      </c>
      <c r="F469" s="1">
        <v>0.9</v>
      </c>
      <c r="G469" s="1">
        <v>1.9333000000000002</v>
      </c>
      <c r="H469" s="1">
        <v>48.045737000000003</v>
      </c>
      <c r="I469" s="1">
        <v>1441.37211</v>
      </c>
      <c r="J469" s="1">
        <v>508.72555324180274</v>
      </c>
      <c r="K469" s="2">
        <v>1</v>
      </c>
      <c r="L469" s="3">
        <v>316</v>
      </c>
      <c r="M469" s="3">
        <v>316</v>
      </c>
      <c r="N469" s="3">
        <v>10</v>
      </c>
      <c r="O469" s="9">
        <v>2019</v>
      </c>
      <c r="P469" s="3" t="s">
        <v>78</v>
      </c>
      <c r="Q469" s="3"/>
      <c r="R469" s="3"/>
      <c r="S469" s="3" t="str">
        <f>Data[[#This Row],[Department]]</f>
        <v>Engineering</v>
      </c>
    </row>
    <row r="470" spans="1:19" x14ac:dyDescent="0.2">
      <c r="A470" t="s">
        <v>64</v>
      </c>
      <c r="B470" t="s">
        <v>69</v>
      </c>
      <c r="C470" t="s">
        <v>14</v>
      </c>
      <c r="D470" s="1">
        <v>0.5</v>
      </c>
      <c r="E470" s="2">
        <v>0</v>
      </c>
      <c r="F470" s="1">
        <v>0</v>
      </c>
      <c r="G470" s="1">
        <v>0.5</v>
      </c>
      <c r="H470" s="1">
        <v>7.5019047609999996</v>
      </c>
      <c r="I470" s="1">
        <v>225.05714282999998</v>
      </c>
      <c r="J470" s="1">
        <v>450.11428565999995</v>
      </c>
      <c r="K470" s="2">
        <v>0.76767676767676762</v>
      </c>
      <c r="L470" s="3">
        <v>76</v>
      </c>
      <c r="M470" s="3">
        <v>99</v>
      </c>
      <c r="N470" s="3">
        <v>3</v>
      </c>
      <c r="O470" s="9">
        <v>2019</v>
      </c>
      <c r="P470" s="3" t="s">
        <v>78</v>
      </c>
      <c r="Q470" s="3"/>
      <c r="R470" s="3"/>
      <c r="S470" s="3" t="str">
        <f>Data[[#This Row],[Department]]</f>
        <v>Geography</v>
      </c>
    </row>
    <row r="471" spans="1:19" x14ac:dyDescent="0.2">
      <c r="A471" t="s">
        <v>64</v>
      </c>
      <c r="B471" t="s">
        <v>70</v>
      </c>
      <c r="C471" t="s">
        <v>14</v>
      </c>
      <c r="D471" s="1">
        <v>0.4667</v>
      </c>
      <c r="E471" s="2">
        <v>0.85708163702592677</v>
      </c>
      <c r="F471" s="1">
        <v>0.4</v>
      </c>
      <c r="G471" s="1">
        <v>6.6699999999999995E-2</v>
      </c>
      <c r="H471" s="1">
        <v>4.5066666666000001</v>
      </c>
      <c r="I471" s="1">
        <v>135.19999999800001</v>
      </c>
      <c r="J471" s="1">
        <v>289.69359331047781</v>
      </c>
      <c r="K471" s="2">
        <v>0.55681818181818177</v>
      </c>
      <c r="L471" s="3">
        <v>49</v>
      </c>
      <c r="M471" s="3">
        <v>88</v>
      </c>
      <c r="N471" s="3">
        <v>3</v>
      </c>
      <c r="O471" s="9">
        <v>2019</v>
      </c>
      <c r="P471" s="3" t="s">
        <v>78</v>
      </c>
      <c r="Q471" s="3"/>
      <c r="R471" s="3"/>
      <c r="S471" s="3" t="str">
        <f>Data[[#This Row],[Department]]</f>
        <v>Geology</v>
      </c>
    </row>
    <row r="472" spans="1:19" x14ac:dyDescent="0.2">
      <c r="A472" t="s">
        <v>64</v>
      </c>
      <c r="B472" t="s">
        <v>71</v>
      </c>
      <c r="C472" t="s">
        <v>14</v>
      </c>
      <c r="D472" s="1">
        <v>17.842000000000002</v>
      </c>
      <c r="E472" s="2">
        <v>0.42082726151776717</v>
      </c>
      <c r="F472" s="1">
        <v>7.5084000000000026</v>
      </c>
      <c r="G472" s="1">
        <v>10.333600000000004</v>
      </c>
      <c r="H472" s="1">
        <v>268.94178609999994</v>
      </c>
      <c r="I472" s="1">
        <v>8068.2535829999979</v>
      </c>
      <c r="J472" s="1">
        <v>452.20567105705624</v>
      </c>
      <c r="K472" s="2">
        <v>0.71581122976231482</v>
      </c>
      <c r="L472" s="3">
        <v>2078</v>
      </c>
      <c r="M472" s="3">
        <v>2903</v>
      </c>
      <c r="N472" s="3">
        <v>68</v>
      </c>
      <c r="O472" s="9">
        <v>2019</v>
      </c>
      <c r="P472" s="3" t="s">
        <v>78</v>
      </c>
      <c r="Q472" s="3"/>
      <c r="R472" s="3"/>
      <c r="S472" s="3" t="str">
        <f>Data[[#This Row],[Department]]</f>
        <v>Math</v>
      </c>
    </row>
    <row r="473" spans="1:19" x14ac:dyDescent="0.2">
      <c r="A473" t="s">
        <v>64</v>
      </c>
      <c r="B473" t="s">
        <v>72</v>
      </c>
      <c r="C473" t="s">
        <v>14</v>
      </c>
      <c r="D473" s="1">
        <v>0.55000000000000004</v>
      </c>
      <c r="E473" s="2">
        <v>1</v>
      </c>
      <c r="F473" s="1">
        <v>0.55000000000000004</v>
      </c>
      <c r="G473" s="1">
        <v>0</v>
      </c>
      <c r="H473" s="1">
        <v>7.3000000000000007</v>
      </c>
      <c r="I473" s="1">
        <v>219.00000000000003</v>
      </c>
      <c r="J473" s="1">
        <v>398.18181818181819</v>
      </c>
      <c r="K473" s="2">
        <v>0.76041666666666663</v>
      </c>
      <c r="L473" s="3">
        <v>73</v>
      </c>
      <c r="M473" s="3">
        <v>96</v>
      </c>
      <c r="N473" s="3">
        <v>3</v>
      </c>
      <c r="O473" s="9">
        <v>2019</v>
      </c>
      <c r="P473" s="3" t="s">
        <v>78</v>
      </c>
      <c r="Q473" s="3"/>
      <c r="R473" s="3"/>
      <c r="S473" s="3" t="str">
        <f>Data[[#This Row],[Department]]</f>
        <v>Oceanography</v>
      </c>
    </row>
    <row r="474" spans="1:19" x14ac:dyDescent="0.2">
      <c r="A474" t="s">
        <v>64</v>
      </c>
      <c r="B474" t="s">
        <v>73</v>
      </c>
      <c r="C474" t="s">
        <v>14</v>
      </c>
      <c r="D474" s="1">
        <v>3.2669000000000001</v>
      </c>
      <c r="E474" s="2">
        <v>0.66325874682420649</v>
      </c>
      <c r="F474" s="1">
        <v>2.1668000000000003</v>
      </c>
      <c r="G474" s="1">
        <v>1.1001000000000001</v>
      </c>
      <c r="H474" s="1">
        <v>47.966660699999998</v>
      </c>
      <c r="I474" s="1">
        <v>1438.9998209999999</v>
      </c>
      <c r="J474" s="1">
        <v>440.47868652239123</v>
      </c>
      <c r="K474" s="2">
        <v>0.8203125</v>
      </c>
      <c r="L474" s="3">
        <v>210</v>
      </c>
      <c r="M474" s="3">
        <v>256</v>
      </c>
      <c r="N474" s="3">
        <v>8</v>
      </c>
      <c r="O474" s="9">
        <v>2019</v>
      </c>
      <c r="P474" s="3" t="s">
        <v>78</v>
      </c>
      <c r="Q474" s="3"/>
      <c r="R474" s="3"/>
      <c r="S474" s="3" t="str">
        <f>Data[[#This Row],[Department]]</f>
        <v>Physics</v>
      </c>
    </row>
    <row r="475" spans="1:19" x14ac:dyDescent="0.2">
      <c r="A475" t="s">
        <v>64</v>
      </c>
      <c r="B475" t="s">
        <v>74</v>
      </c>
      <c r="C475" t="s">
        <v>14</v>
      </c>
      <c r="D475" s="1">
        <v>0.2</v>
      </c>
      <c r="E475" s="2">
        <v>0.5</v>
      </c>
      <c r="F475" s="1">
        <v>0.1</v>
      </c>
      <c r="G475" s="1">
        <v>0.1</v>
      </c>
      <c r="H475" s="1">
        <v>1.4</v>
      </c>
      <c r="I475" s="1">
        <v>42</v>
      </c>
      <c r="J475" s="1">
        <v>209.99999999999997</v>
      </c>
      <c r="K475" s="2">
        <v>0.58333333333333337</v>
      </c>
      <c r="L475" s="3">
        <v>14</v>
      </c>
      <c r="M475" s="3">
        <v>24</v>
      </c>
      <c r="N475" s="3">
        <v>1</v>
      </c>
      <c r="O475" s="9">
        <v>2019</v>
      </c>
      <c r="P475" s="3" t="s">
        <v>78</v>
      </c>
      <c r="Q475" s="3"/>
      <c r="R475" s="3"/>
      <c r="S475" s="3" t="str">
        <f>Data[[#This Row],[Department]]</f>
        <v>Science</v>
      </c>
    </row>
    <row r="476" spans="1:19" x14ac:dyDescent="0.2">
      <c r="A476" t="s">
        <v>5</v>
      </c>
      <c r="B476" t="s">
        <v>6</v>
      </c>
      <c r="C476" t="s">
        <v>133</v>
      </c>
      <c r="D476" s="1">
        <v>2.8670000000000004</v>
      </c>
      <c r="E476" s="2">
        <v>0.1779211719567492</v>
      </c>
      <c r="F476" s="1">
        <v>0.5101</v>
      </c>
      <c r="G476" s="1">
        <v>2.3569000000000004</v>
      </c>
      <c r="H476" s="1">
        <v>25.032176700000001</v>
      </c>
      <c r="I476" s="1">
        <v>750.96530100000007</v>
      </c>
      <c r="J476" s="1">
        <v>261.93418242064877</v>
      </c>
      <c r="K476" s="2">
        <v>0.58769230769230774</v>
      </c>
      <c r="L476" s="3">
        <v>191</v>
      </c>
      <c r="M476" s="3">
        <v>325</v>
      </c>
      <c r="N476" s="3">
        <v>11</v>
      </c>
      <c r="O476" s="9">
        <v>2020</v>
      </c>
      <c r="P476" s="3" t="s">
        <v>78</v>
      </c>
      <c r="Q476" s="3"/>
      <c r="R476" s="3"/>
      <c r="S476" s="3" t="str">
        <f>Data[[#This Row],[Department]]</f>
        <v>American Sign Language</v>
      </c>
    </row>
    <row r="477" spans="1:19" x14ac:dyDescent="0.2">
      <c r="A477" t="s">
        <v>5</v>
      </c>
      <c r="B477" t="s">
        <v>16</v>
      </c>
      <c r="C477" t="s">
        <v>133</v>
      </c>
      <c r="D477" s="1">
        <v>0.4</v>
      </c>
      <c r="E477" s="2">
        <v>0</v>
      </c>
      <c r="F477" s="1">
        <v>0</v>
      </c>
      <c r="G477" s="1">
        <v>0.4</v>
      </c>
      <c r="H477" s="1">
        <v>5</v>
      </c>
      <c r="I477" s="1">
        <v>150</v>
      </c>
      <c r="J477" s="1">
        <v>375</v>
      </c>
      <c r="K477" s="2">
        <v>0.66666666666666663</v>
      </c>
      <c r="L477" s="3">
        <v>50</v>
      </c>
      <c r="M477" s="3">
        <v>75</v>
      </c>
      <c r="N477" s="3">
        <v>2</v>
      </c>
      <c r="O477" s="9">
        <v>2020</v>
      </c>
      <c r="P477" s="3" t="s">
        <v>78</v>
      </c>
      <c r="Q477" s="3"/>
      <c r="R477" s="3"/>
      <c r="S477" s="3" t="str">
        <f>Data[[#This Row],[Department]]</f>
        <v>Anthropology</v>
      </c>
    </row>
    <row r="478" spans="1:19" x14ac:dyDescent="0.2">
      <c r="A478" t="s">
        <v>5</v>
      </c>
      <c r="B478" t="s">
        <v>17</v>
      </c>
      <c r="C478" t="s">
        <v>133</v>
      </c>
      <c r="D478" s="1">
        <v>7.5328000000000035</v>
      </c>
      <c r="E478" s="2">
        <v>0.17698598130841112</v>
      </c>
      <c r="F478" s="1">
        <v>1.3331999999999999</v>
      </c>
      <c r="G478" s="1">
        <v>6.1996000000000029</v>
      </c>
      <c r="H478" s="1">
        <v>103.9266356</v>
      </c>
      <c r="I478" s="1">
        <v>3117.7990679999998</v>
      </c>
      <c r="J478" s="1">
        <v>413.89643532285447</v>
      </c>
      <c r="K478" s="2">
        <v>0.89124999999999999</v>
      </c>
      <c r="L478" s="3">
        <v>713</v>
      </c>
      <c r="M478" s="3">
        <v>800</v>
      </c>
      <c r="N478" s="3">
        <v>27</v>
      </c>
      <c r="O478" s="9">
        <v>2020</v>
      </c>
      <c r="P478" s="3" t="s">
        <v>78</v>
      </c>
      <c r="Q478" s="3"/>
      <c r="R478" s="3"/>
      <c r="S478" s="3" t="str">
        <f>Data[[#This Row],[Department]]</f>
        <v>Arabic</v>
      </c>
    </row>
    <row r="479" spans="1:19" x14ac:dyDescent="0.2">
      <c r="A479" t="s">
        <v>5</v>
      </c>
      <c r="B479" t="s">
        <v>18</v>
      </c>
      <c r="C479" t="s">
        <v>133</v>
      </c>
      <c r="D479" s="1">
        <v>0.33329999999999999</v>
      </c>
      <c r="E479" s="2">
        <v>0</v>
      </c>
      <c r="F479" s="1">
        <v>0</v>
      </c>
      <c r="G479" s="1">
        <v>0.33329999999999999</v>
      </c>
      <c r="H479" s="1">
        <v>4.1666650000000001</v>
      </c>
      <c r="I479" s="1">
        <v>124.99995</v>
      </c>
      <c r="J479" s="1">
        <v>375.03735373537359</v>
      </c>
      <c r="K479" s="2">
        <v>0.83333333333333337</v>
      </c>
      <c r="L479" s="3">
        <v>25</v>
      </c>
      <c r="M479" s="3">
        <v>30</v>
      </c>
      <c r="N479" s="3">
        <v>1</v>
      </c>
      <c r="O479" s="9">
        <v>2020</v>
      </c>
      <c r="P479" s="3" t="s">
        <v>78</v>
      </c>
      <c r="Q479" s="3"/>
      <c r="R479" s="3"/>
      <c r="S479" s="3" t="str">
        <f>Data[[#This Row],[Department]]</f>
        <v>Aramaic</v>
      </c>
    </row>
    <row r="480" spans="1:19" x14ac:dyDescent="0.2">
      <c r="A480" t="s">
        <v>5</v>
      </c>
      <c r="B480" t="s">
        <v>19</v>
      </c>
      <c r="C480" t="s">
        <v>133</v>
      </c>
      <c r="D480" s="1">
        <v>5.7804000000000011</v>
      </c>
      <c r="E480" s="2">
        <v>0</v>
      </c>
      <c r="F480" s="1">
        <v>0</v>
      </c>
      <c r="G480" s="1">
        <v>5.7804000000000011</v>
      </c>
      <c r="H480" s="1">
        <v>90.379999999999967</v>
      </c>
      <c r="I480" s="1">
        <v>2711.3999999999992</v>
      </c>
      <c r="J480" s="1">
        <v>469.06788457546168</v>
      </c>
      <c r="K480" s="2">
        <v>0.78978978978978975</v>
      </c>
      <c r="L480" s="3">
        <v>789</v>
      </c>
      <c r="M480" s="3">
        <v>999</v>
      </c>
      <c r="N480" s="3">
        <v>23</v>
      </c>
      <c r="O480" s="9">
        <v>2020</v>
      </c>
      <c r="P480" s="3" t="s">
        <v>78</v>
      </c>
      <c r="Q480" s="3"/>
      <c r="R480" s="3"/>
      <c r="S480" s="3" t="str">
        <f>Data[[#This Row],[Department]]</f>
        <v>Art</v>
      </c>
    </row>
    <row r="481" spans="1:19" x14ac:dyDescent="0.2">
      <c r="A481" t="s">
        <v>5</v>
      </c>
      <c r="B481" t="s">
        <v>20</v>
      </c>
      <c r="C481" t="s">
        <v>133</v>
      </c>
      <c r="D481" s="1">
        <v>4.8000000000000016</v>
      </c>
      <c r="E481" s="2">
        <v>0.37499999999999983</v>
      </c>
      <c r="F481" s="1">
        <v>1.7999999999999998</v>
      </c>
      <c r="G481" s="1">
        <v>3.0000000000000004</v>
      </c>
      <c r="H481" s="1">
        <v>69.045372</v>
      </c>
      <c r="I481" s="1">
        <v>2071.3611599999999</v>
      </c>
      <c r="J481" s="1">
        <v>431.53357499999981</v>
      </c>
      <c r="K481" s="2">
        <v>0.91333333333333333</v>
      </c>
      <c r="L481" s="3">
        <v>685</v>
      </c>
      <c r="M481" s="3">
        <v>750</v>
      </c>
      <c r="N481" s="3">
        <v>25</v>
      </c>
      <c r="O481" s="9">
        <v>2020</v>
      </c>
      <c r="P481" s="3" t="s">
        <v>78</v>
      </c>
      <c r="Q481" s="3"/>
      <c r="R481" s="3"/>
      <c r="S481" s="3" t="str">
        <f>Data[[#This Row],[Department]]</f>
        <v>Communication</v>
      </c>
    </row>
    <row r="482" spans="1:19" x14ac:dyDescent="0.2">
      <c r="A482" t="s">
        <v>5</v>
      </c>
      <c r="B482" t="s">
        <v>21</v>
      </c>
      <c r="C482" t="s">
        <v>133</v>
      </c>
      <c r="D482" s="1">
        <v>11.250300000000003</v>
      </c>
      <c r="E482" s="2">
        <v>0.39555389634054183</v>
      </c>
      <c r="F482" s="1">
        <v>4.4500999999999991</v>
      </c>
      <c r="G482" s="1">
        <v>6.8001999999999985</v>
      </c>
      <c r="H482" s="1">
        <v>145.48184396270003</v>
      </c>
      <c r="I482" s="1">
        <v>4364.4553188810005</v>
      </c>
      <c r="J482" s="1">
        <v>387.94123880083191</v>
      </c>
      <c r="K482" s="2">
        <v>0.82160493827160497</v>
      </c>
      <c r="L482" s="3">
        <v>1331</v>
      </c>
      <c r="M482" s="3">
        <v>1620</v>
      </c>
      <c r="N482" s="3">
        <v>46</v>
      </c>
      <c r="O482" s="9">
        <v>2020</v>
      </c>
      <c r="P482" s="3" t="s">
        <v>78</v>
      </c>
      <c r="Q482" s="3"/>
      <c r="R482" s="3"/>
      <c r="S482" s="3" t="str">
        <f>Data[[#This Row],[Department]]</f>
        <v>English</v>
      </c>
    </row>
    <row r="483" spans="1:19" x14ac:dyDescent="0.2">
      <c r="A483" t="s">
        <v>5</v>
      </c>
      <c r="B483" t="s">
        <v>22</v>
      </c>
      <c r="C483" t="s">
        <v>133</v>
      </c>
      <c r="D483" s="1">
        <v>14.508799999999992</v>
      </c>
      <c r="E483" s="2">
        <v>0.23434053815615369</v>
      </c>
      <c r="F483" s="1">
        <v>3.4000000000000008</v>
      </c>
      <c r="G483" s="1">
        <v>11.108799999999999</v>
      </c>
      <c r="H483" s="1">
        <v>128.9336394</v>
      </c>
      <c r="I483" s="1">
        <v>3868.0091820000002</v>
      </c>
      <c r="J483" s="1">
        <v>266.59745685377169</v>
      </c>
      <c r="K483" s="2">
        <v>0.74592274678111592</v>
      </c>
      <c r="L483" s="3">
        <v>869</v>
      </c>
      <c r="M483" s="3">
        <v>1165</v>
      </c>
      <c r="N483" s="3">
        <v>47</v>
      </c>
      <c r="O483" s="9">
        <v>2020</v>
      </c>
      <c r="P483" s="3" t="s">
        <v>78</v>
      </c>
      <c r="Q483" s="3"/>
      <c r="R483" s="3"/>
      <c r="S483" s="3" t="str">
        <f>Data[[#This Row],[Department]]</f>
        <v>English As a Second Language</v>
      </c>
    </row>
    <row r="484" spans="1:19" x14ac:dyDescent="0.2">
      <c r="A484" t="s">
        <v>5</v>
      </c>
      <c r="B484" t="s">
        <v>24</v>
      </c>
      <c r="C484" t="s">
        <v>133</v>
      </c>
      <c r="D484" s="1">
        <v>4.8000000000000016</v>
      </c>
      <c r="E484" s="2">
        <v>0.24999999999999992</v>
      </c>
      <c r="F484" s="1">
        <v>1.2</v>
      </c>
      <c r="G484" s="1">
        <v>3.600000000000001</v>
      </c>
      <c r="H484" s="1">
        <v>71.722839999999991</v>
      </c>
      <c r="I484" s="1">
        <v>2151.6851999999999</v>
      </c>
      <c r="J484" s="1">
        <v>448.26774999999981</v>
      </c>
      <c r="K484" s="2">
        <v>0.6584022038567493</v>
      </c>
      <c r="L484" s="3">
        <v>717</v>
      </c>
      <c r="M484" s="3">
        <v>1089</v>
      </c>
      <c r="N484" s="3">
        <v>24</v>
      </c>
      <c r="O484" s="9">
        <v>2020</v>
      </c>
      <c r="P484" s="3" t="s">
        <v>78</v>
      </c>
      <c r="Q484" s="3"/>
      <c r="R484" s="3"/>
      <c r="S484" s="3" t="str">
        <f>Data[[#This Row],[Department]]</f>
        <v>History</v>
      </c>
    </row>
    <row r="485" spans="1:19" x14ac:dyDescent="0.2">
      <c r="A485" t="s">
        <v>5</v>
      </c>
      <c r="B485" t="s">
        <v>25</v>
      </c>
      <c r="C485" t="s">
        <v>133</v>
      </c>
      <c r="D485" s="1">
        <v>1.2</v>
      </c>
      <c r="E485" s="2">
        <v>0.16666666666666669</v>
      </c>
      <c r="F485" s="1">
        <v>0.2</v>
      </c>
      <c r="G485" s="1">
        <v>1</v>
      </c>
      <c r="H485" s="1">
        <v>17.3</v>
      </c>
      <c r="I485" s="1">
        <v>519</v>
      </c>
      <c r="J485" s="1">
        <v>432.50000000000006</v>
      </c>
      <c r="K485" s="2">
        <v>0.70612244897959187</v>
      </c>
      <c r="L485" s="3">
        <v>173</v>
      </c>
      <c r="M485" s="3">
        <v>245</v>
      </c>
      <c r="N485" s="3">
        <v>6</v>
      </c>
      <c r="O485" s="9">
        <v>2020</v>
      </c>
      <c r="P485" s="3" t="s">
        <v>78</v>
      </c>
      <c r="Q485" s="3"/>
      <c r="R485" s="3"/>
      <c r="S485" s="3" t="str">
        <f>Data[[#This Row],[Department]]</f>
        <v>Humanities</v>
      </c>
    </row>
    <row r="486" spans="1:19" x14ac:dyDescent="0.2">
      <c r="A486" t="s">
        <v>5</v>
      </c>
      <c r="B486" t="s">
        <v>26</v>
      </c>
      <c r="C486" t="s">
        <v>133</v>
      </c>
      <c r="D486" s="1">
        <v>4.9157000000000011</v>
      </c>
      <c r="E486" s="2">
        <v>0.33293325467380025</v>
      </c>
      <c r="F486" s="1">
        <v>1.6366000000000003</v>
      </c>
      <c r="G486" s="1">
        <v>3.2791000000000006</v>
      </c>
      <c r="H486" s="1">
        <v>65.01521408539999</v>
      </c>
      <c r="I486" s="1">
        <v>1950.4564225619997</v>
      </c>
      <c r="J486" s="1">
        <v>396.78101238114596</v>
      </c>
      <c r="K486" s="2">
        <v>0.63800000000000001</v>
      </c>
      <c r="L486" s="3">
        <v>638</v>
      </c>
      <c r="M486" s="3">
        <v>1000</v>
      </c>
      <c r="N486" s="3">
        <v>25</v>
      </c>
      <c r="O486" s="9">
        <v>2020</v>
      </c>
      <c r="P486" s="3" t="s">
        <v>78</v>
      </c>
      <c r="Q486" s="3"/>
      <c r="R486" s="3"/>
      <c r="S486" s="3" t="str">
        <f>Data[[#This Row],[Department]]</f>
        <v>Music</v>
      </c>
    </row>
    <row r="487" spans="1:19" x14ac:dyDescent="0.2">
      <c r="A487" t="s">
        <v>5</v>
      </c>
      <c r="B487" t="s">
        <v>27</v>
      </c>
      <c r="C487" t="s">
        <v>133</v>
      </c>
      <c r="D487" s="1">
        <v>0.80010000000000003</v>
      </c>
      <c r="E487" s="2">
        <v>1</v>
      </c>
      <c r="F487" s="1">
        <v>0.80010000000000003</v>
      </c>
      <c r="G487" s="1">
        <v>0</v>
      </c>
      <c r="H487" s="1">
        <v>4.5799988999999997</v>
      </c>
      <c r="I487" s="1">
        <v>137.399967</v>
      </c>
      <c r="J487" s="1">
        <v>171.72849268841395</v>
      </c>
      <c r="K487" s="2">
        <v>0.3473684210526316</v>
      </c>
      <c r="L487" s="3">
        <v>33</v>
      </c>
      <c r="M487" s="3">
        <v>95</v>
      </c>
      <c r="N487" s="3">
        <v>3</v>
      </c>
      <c r="O487" s="9">
        <v>2020</v>
      </c>
      <c r="P487" s="3" t="s">
        <v>78</v>
      </c>
      <c r="Q487" s="3"/>
      <c r="R487" s="3"/>
      <c r="S487" s="3" t="str">
        <f>Data[[#This Row],[Department]]</f>
        <v>Native American Languages</v>
      </c>
    </row>
    <row r="488" spans="1:19" x14ac:dyDescent="0.2">
      <c r="A488" t="s">
        <v>5</v>
      </c>
      <c r="B488" t="s">
        <v>28</v>
      </c>
      <c r="C488" t="s">
        <v>133</v>
      </c>
      <c r="D488" s="1">
        <v>1.4</v>
      </c>
      <c r="E488" s="2">
        <v>0.7142857142857143</v>
      </c>
      <c r="F488" s="1">
        <v>1</v>
      </c>
      <c r="G488" s="1">
        <v>0.4</v>
      </c>
      <c r="H488" s="1">
        <v>24.5</v>
      </c>
      <c r="I488" s="1">
        <v>735</v>
      </c>
      <c r="J488" s="1">
        <v>525</v>
      </c>
      <c r="K488" s="2">
        <v>0.80327868852459017</v>
      </c>
      <c r="L488" s="3">
        <v>245</v>
      </c>
      <c r="M488" s="3">
        <v>305</v>
      </c>
      <c r="N488" s="3">
        <v>7</v>
      </c>
      <c r="O488" s="9">
        <v>2020</v>
      </c>
      <c r="P488" s="3" t="s">
        <v>78</v>
      </c>
      <c r="Q488" s="3"/>
      <c r="R488" s="3"/>
      <c r="S488" s="3" t="str">
        <f>Data[[#This Row],[Department]]</f>
        <v>Philosophy</v>
      </c>
    </row>
    <row r="489" spans="1:19" x14ac:dyDescent="0.2">
      <c r="A489" t="s">
        <v>5</v>
      </c>
      <c r="B489" t="s">
        <v>29</v>
      </c>
      <c r="C489" t="s">
        <v>133</v>
      </c>
      <c r="D489" s="1">
        <v>1.7999999999999998</v>
      </c>
      <c r="E489" s="2">
        <v>0.55555555555555558</v>
      </c>
      <c r="F489" s="1">
        <v>1</v>
      </c>
      <c r="G489" s="1">
        <v>0.8</v>
      </c>
      <c r="H489" s="1">
        <v>20.799999999999997</v>
      </c>
      <c r="I489" s="1">
        <v>623.99999999999989</v>
      </c>
      <c r="J489" s="1">
        <v>346.66666666666669</v>
      </c>
      <c r="K489" s="2">
        <v>0.51105651105651106</v>
      </c>
      <c r="L489" s="3">
        <v>208</v>
      </c>
      <c r="M489" s="3">
        <v>407</v>
      </c>
      <c r="N489" s="3">
        <v>9</v>
      </c>
      <c r="O489" s="9">
        <v>2020</v>
      </c>
      <c r="P489" s="3" t="s">
        <v>78</v>
      </c>
      <c r="Q489" s="3"/>
      <c r="R489" s="3"/>
      <c r="S489" s="3" t="str">
        <f>Data[[#This Row],[Department]]</f>
        <v>Political Science</v>
      </c>
    </row>
    <row r="490" spans="1:19" x14ac:dyDescent="0.2">
      <c r="A490" t="s">
        <v>5</v>
      </c>
      <c r="B490" t="s">
        <v>30</v>
      </c>
      <c r="C490" t="s">
        <v>133</v>
      </c>
      <c r="D490" s="1">
        <v>4.3097000000000012</v>
      </c>
      <c r="E490" s="2">
        <v>0.49226164234169412</v>
      </c>
      <c r="F490" s="1">
        <v>2.1214999999999997</v>
      </c>
      <c r="G490" s="1">
        <v>2.1882000000000001</v>
      </c>
      <c r="H490" s="1">
        <v>70.55626500000001</v>
      </c>
      <c r="I490" s="1">
        <v>2116.6879500000005</v>
      </c>
      <c r="J490" s="1">
        <v>491.14507970392361</v>
      </c>
      <c r="K490" s="2">
        <v>0.73497854077253222</v>
      </c>
      <c r="L490" s="3">
        <v>685</v>
      </c>
      <c r="M490" s="3">
        <v>932</v>
      </c>
      <c r="N490" s="3">
        <v>21</v>
      </c>
      <c r="O490" s="9">
        <v>2020</v>
      </c>
      <c r="P490" s="3" t="s">
        <v>78</v>
      </c>
      <c r="Q490" s="3"/>
      <c r="R490" s="3"/>
      <c r="S490" s="3" t="str">
        <f>Data[[#This Row],[Department]]</f>
        <v>Psychology</v>
      </c>
    </row>
    <row r="491" spans="1:19" x14ac:dyDescent="0.2">
      <c r="A491" t="s">
        <v>5</v>
      </c>
      <c r="B491" t="s">
        <v>31</v>
      </c>
      <c r="C491" t="s">
        <v>133</v>
      </c>
      <c r="D491" s="1">
        <v>0.4</v>
      </c>
      <c r="E491" s="2">
        <v>0</v>
      </c>
      <c r="F491" s="1">
        <v>0</v>
      </c>
      <c r="G491" s="1">
        <v>0.4</v>
      </c>
      <c r="H491" s="1">
        <v>7.8999999999999995</v>
      </c>
      <c r="I491" s="1">
        <v>236.99999999999997</v>
      </c>
      <c r="J491" s="1">
        <v>592.49999999999989</v>
      </c>
      <c r="K491" s="2">
        <v>0.79</v>
      </c>
      <c r="L491" s="3">
        <v>79</v>
      </c>
      <c r="M491" s="3">
        <v>100</v>
      </c>
      <c r="N491" s="3">
        <v>2</v>
      </c>
      <c r="O491" s="9">
        <v>2020</v>
      </c>
      <c r="P491" s="3" t="s">
        <v>78</v>
      </c>
      <c r="Q491" s="3"/>
      <c r="R491" s="3"/>
      <c r="S491" s="3" t="str">
        <f>Data[[#This Row],[Department]]</f>
        <v>Religious Studies</v>
      </c>
    </row>
    <row r="492" spans="1:19" x14ac:dyDescent="0.2">
      <c r="A492" t="s">
        <v>5</v>
      </c>
      <c r="B492" t="s">
        <v>32</v>
      </c>
      <c r="C492" t="s">
        <v>133</v>
      </c>
      <c r="D492" s="1">
        <v>0.60000000000000009</v>
      </c>
      <c r="E492" s="2">
        <v>0</v>
      </c>
      <c r="F492" s="1">
        <v>0</v>
      </c>
      <c r="G492" s="1">
        <v>0.60000000000000009</v>
      </c>
      <c r="H492" s="1">
        <v>11.5</v>
      </c>
      <c r="I492" s="1">
        <v>345</v>
      </c>
      <c r="J492" s="1">
        <v>574.99999999999989</v>
      </c>
      <c r="K492" s="2">
        <v>0.76666666666666672</v>
      </c>
      <c r="L492" s="3">
        <v>115</v>
      </c>
      <c r="M492" s="3">
        <v>150</v>
      </c>
      <c r="N492" s="3">
        <v>3</v>
      </c>
      <c r="O492" s="9">
        <v>2020</v>
      </c>
      <c r="P492" s="3" t="s">
        <v>78</v>
      </c>
      <c r="Q492" s="3"/>
      <c r="R492" s="3"/>
      <c r="S492" s="3" t="str">
        <f>Data[[#This Row],[Department]]</f>
        <v>Social Work</v>
      </c>
    </row>
    <row r="493" spans="1:19" x14ac:dyDescent="0.2">
      <c r="A493" t="s">
        <v>5</v>
      </c>
      <c r="B493" t="s">
        <v>33</v>
      </c>
      <c r="C493" t="s">
        <v>133</v>
      </c>
      <c r="D493" s="1">
        <v>1.7999999999999998</v>
      </c>
      <c r="E493" s="2">
        <v>0.33333333333333343</v>
      </c>
      <c r="F493" s="1">
        <v>0.60000000000000009</v>
      </c>
      <c r="G493" s="1">
        <v>1.2</v>
      </c>
      <c r="H493" s="1">
        <v>27.2</v>
      </c>
      <c r="I493" s="1">
        <v>816</v>
      </c>
      <c r="J493" s="1">
        <v>453.33333333333337</v>
      </c>
      <c r="K493" s="2">
        <v>0.65700483091787443</v>
      </c>
      <c r="L493" s="3">
        <v>272</v>
      </c>
      <c r="M493" s="3">
        <v>414</v>
      </c>
      <c r="N493" s="3">
        <v>9</v>
      </c>
      <c r="O493" s="9">
        <v>2020</v>
      </c>
      <c r="P493" s="3" t="s">
        <v>78</v>
      </c>
      <c r="Q493" s="3"/>
      <c r="R493" s="3"/>
      <c r="S493" s="3" t="str">
        <f>Data[[#This Row],[Department]]</f>
        <v>Sociology</v>
      </c>
    </row>
    <row r="494" spans="1:19" x14ac:dyDescent="0.2">
      <c r="A494" t="s">
        <v>5</v>
      </c>
      <c r="B494" t="s">
        <v>34</v>
      </c>
      <c r="C494" t="s">
        <v>133</v>
      </c>
      <c r="D494" s="1">
        <v>3.1996999999999995</v>
      </c>
      <c r="E494" s="2">
        <v>0.20833203112791826</v>
      </c>
      <c r="F494" s="1">
        <v>0.66659999999999997</v>
      </c>
      <c r="G494" s="1">
        <v>2.5330999999999997</v>
      </c>
      <c r="H494" s="1">
        <v>31.133321200000001</v>
      </c>
      <c r="I494" s="1">
        <v>933.99963600000001</v>
      </c>
      <c r="J494" s="1">
        <v>291.9022520861331</v>
      </c>
      <c r="K494" s="2">
        <v>0.6785714285714286</v>
      </c>
      <c r="L494" s="3">
        <v>190</v>
      </c>
      <c r="M494" s="3">
        <v>280</v>
      </c>
      <c r="N494" s="3">
        <v>10</v>
      </c>
      <c r="O494" s="9">
        <v>2020</v>
      </c>
      <c r="P494" s="3" t="s">
        <v>78</v>
      </c>
      <c r="Q494" s="3"/>
      <c r="R494" s="3"/>
      <c r="S494" s="3" t="str">
        <f>Data[[#This Row],[Department]]</f>
        <v>Spanish</v>
      </c>
    </row>
    <row r="495" spans="1:19" x14ac:dyDescent="0.2">
      <c r="A495" t="s">
        <v>5</v>
      </c>
      <c r="B495" t="s">
        <v>35</v>
      </c>
      <c r="C495" t="s">
        <v>133</v>
      </c>
      <c r="D495" s="1">
        <v>0.2</v>
      </c>
      <c r="E495" s="2">
        <v>0</v>
      </c>
      <c r="F495" s="1">
        <v>0</v>
      </c>
      <c r="G495" s="1">
        <v>0.2</v>
      </c>
      <c r="H495" s="1">
        <v>3</v>
      </c>
      <c r="I495" s="1">
        <v>90</v>
      </c>
      <c r="J495" s="1">
        <v>450</v>
      </c>
      <c r="K495" s="2">
        <v>0.68181818181818177</v>
      </c>
      <c r="L495" s="3">
        <v>30</v>
      </c>
      <c r="M495" s="3">
        <v>44</v>
      </c>
      <c r="N495" s="3">
        <v>1</v>
      </c>
      <c r="O495" s="9">
        <v>2020</v>
      </c>
      <c r="P495" s="3" t="s">
        <v>78</v>
      </c>
      <c r="Q495" s="3"/>
      <c r="R495" s="3"/>
      <c r="S495" s="3" t="str">
        <f>Data[[#This Row],[Department]]</f>
        <v>Theater Arts</v>
      </c>
    </row>
    <row r="496" spans="1:19" x14ac:dyDescent="0.2">
      <c r="A496" t="s">
        <v>36</v>
      </c>
      <c r="B496" t="s">
        <v>37</v>
      </c>
      <c r="C496" t="s">
        <v>133</v>
      </c>
      <c r="D496" s="1">
        <v>7.6275000000000004</v>
      </c>
      <c r="E496" s="2">
        <v>0.40435267125532603</v>
      </c>
      <c r="F496" s="1">
        <v>3.0841999999999996</v>
      </c>
      <c r="G496" s="1">
        <v>4.5433000000000003</v>
      </c>
      <c r="H496" s="1">
        <v>72.919966799600004</v>
      </c>
      <c r="I496" s="1">
        <v>2187.5990039880003</v>
      </c>
      <c r="J496" s="1">
        <v>286.80419586863326</v>
      </c>
      <c r="K496" s="2">
        <v>0.45087483176312249</v>
      </c>
      <c r="L496" s="3">
        <v>670</v>
      </c>
      <c r="M496" s="3">
        <v>1486</v>
      </c>
      <c r="N496" s="3">
        <v>35</v>
      </c>
      <c r="O496" s="9">
        <v>2020</v>
      </c>
      <c r="P496" s="3" t="s">
        <v>78</v>
      </c>
      <c r="Q496" s="3"/>
      <c r="R496" s="3"/>
      <c r="S496" s="3" t="str">
        <f>Data[[#This Row],[Department]]</f>
        <v>Exercise Science</v>
      </c>
    </row>
    <row r="497" spans="1:19" x14ac:dyDescent="0.2">
      <c r="A497" t="s">
        <v>36</v>
      </c>
      <c r="B497" t="s">
        <v>38</v>
      </c>
      <c r="C497" t="s">
        <v>133</v>
      </c>
      <c r="D497" s="1">
        <v>4.8863000000000021</v>
      </c>
      <c r="E497" s="2">
        <v>0.20465382804985358</v>
      </c>
      <c r="F497" s="1">
        <v>1</v>
      </c>
      <c r="G497" s="1">
        <v>3.8863000000000008</v>
      </c>
      <c r="H497" s="1">
        <v>84.733330500000008</v>
      </c>
      <c r="I497" s="1">
        <v>2541.9999150000003</v>
      </c>
      <c r="J497" s="1">
        <v>520.23001350715242</v>
      </c>
      <c r="K497" s="2">
        <v>0.60863204096561818</v>
      </c>
      <c r="L497" s="3">
        <v>832</v>
      </c>
      <c r="M497" s="3">
        <v>1367</v>
      </c>
      <c r="N497" s="3">
        <v>24</v>
      </c>
      <c r="O497" s="9">
        <v>2020</v>
      </c>
      <c r="P497" s="3" t="s">
        <v>78</v>
      </c>
      <c r="Q497" s="3"/>
      <c r="R497" s="3"/>
      <c r="S497" s="3" t="str">
        <f>Data[[#This Row],[Department]]</f>
        <v>Health Education</v>
      </c>
    </row>
    <row r="498" spans="1:19" x14ac:dyDescent="0.2">
      <c r="A498" t="s">
        <v>36</v>
      </c>
      <c r="B498" t="s">
        <v>39</v>
      </c>
      <c r="C498" t="s">
        <v>133</v>
      </c>
      <c r="D498" s="1">
        <v>0.60000000000000009</v>
      </c>
      <c r="E498" s="2">
        <v>0</v>
      </c>
      <c r="F498" s="1">
        <v>0</v>
      </c>
      <c r="G498" s="1">
        <v>0.60000000000000009</v>
      </c>
      <c r="H498" s="1">
        <v>7.2999999999999989</v>
      </c>
      <c r="I498" s="1">
        <v>218.99999999999997</v>
      </c>
      <c r="J498" s="1">
        <v>364.99999999999989</v>
      </c>
      <c r="K498" s="2">
        <v>0.45911949685534592</v>
      </c>
      <c r="L498" s="3">
        <v>73</v>
      </c>
      <c r="M498" s="3">
        <v>159</v>
      </c>
      <c r="N498" s="3">
        <v>3</v>
      </c>
      <c r="O498" s="9">
        <v>2020</v>
      </c>
      <c r="P498" s="3" t="s">
        <v>78</v>
      </c>
      <c r="Q498" s="3"/>
      <c r="R498" s="3"/>
      <c r="S498" s="3" t="str">
        <f>Data[[#This Row],[Department]]</f>
        <v>Nutrition</v>
      </c>
    </row>
    <row r="499" spans="1:19" x14ac:dyDescent="0.2">
      <c r="A499" t="s">
        <v>40</v>
      </c>
      <c r="B499" t="s">
        <v>135</v>
      </c>
      <c r="C499" t="s">
        <v>133</v>
      </c>
      <c r="D499" s="1">
        <v>3.9269000000000007</v>
      </c>
      <c r="E499" s="2">
        <v>0.33868955155466141</v>
      </c>
      <c r="F499" s="1">
        <v>1.33</v>
      </c>
      <c r="G499" s="1">
        <v>2.5969000000000002</v>
      </c>
      <c r="H499" s="1">
        <v>62.349998799999995</v>
      </c>
      <c r="I499" s="1">
        <v>1870.4999639999999</v>
      </c>
      <c r="J499" s="1">
        <v>476.32992029336106</v>
      </c>
      <c r="K499" s="2">
        <v>0.75539568345323738</v>
      </c>
      <c r="L499" s="3">
        <v>630</v>
      </c>
      <c r="M499" s="3">
        <v>834</v>
      </c>
      <c r="N499" s="3">
        <v>19</v>
      </c>
      <c r="O499" s="9">
        <v>2020</v>
      </c>
      <c r="P499" s="3" t="s">
        <v>78</v>
      </c>
      <c r="Q499" s="3"/>
      <c r="R499" s="3"/>
      <c r="S499" s="3" t="str">
        <f>Data[[#This Row],[Department]]</f>
        <v>Business (excludes Accounting)</v>
      </c>
    </row>
    <row r="500" spans="1:19" x14ac:dyDescent="0.2">
      <c r="A500" t="s">
        <v>40</v>
      </c>
      <c r="B500" t="s">
        <v>132</v>
      </c>
      <c r="C500" t="s">
        <v>133</v>
      </c>
      <c r="D500" s="1">
        <v>2.4001999999999999</v>
      </c>
      <c r="E500" s="2">
        <v>0.41667361053245566</v>
      </c>
      <c r="F500" s="1">
        <v>1.0001</v>
      </c>
      <c r="G500" s="1">
        <v>1.4000999999999999</v>
      </c>
      <c r="H500" s="1">
        <v>56.453318299999999</v>
      </c>
      <c r="I500" s="1">
        <v>1693.599549</v>
      </c>
      <c r="J500" s="1">
        <v>705.60767811015751</v>
      </c>
      <c r="K500" s="2">
        <v>0.79821428571428577</v>
      </c>
      <c r="L500" s="3">
        <v>447</v>
      </c>
      <c r="M500" s="3">
        <v>560</v>
      </c>
      <c r="N500" s="3">
        <v>11</v>
      </c>
      <c r="O500" s="9">
        <v>2020</v>
      </c>
      <c r="P500" s="3" t="s">
        <v>78</v>
      </c>
      <c r="Q500" s="3"/>
      <c r="R500" s="3"/>
      <c r="S500" s="3" t="str">
        <f>Data[[#This Row],[Department]]</f>
        <v>Accounting</v>
      </c>
    </row>
    <row r="501" spans="1:19" x14ac:dyDescent="0.2">
      <c r="A501" t="s">
        <v>40</v>
      </c>
      <c r="B501" t="s">
        <v>41</v>
      </c>
      <c r="C501" t="s">
        <v>133</v>
      </c>
      <c r="D501" s="1">
        <v>5.0506000000000002</v>
      </c>
      <c r="E501" s="2">
        <v>0.23680354809329587</v>
      </c>
      <c r="F501" s="1">
        <v>1.1960000000000002</v>
      </c>
      <c r="G501" s="1">
        <v>3.8545999999999996</v>
      </c>
      <c r="H501" s="1">
        <v>57.517703400000009</v>
      </c>
      <c r="I501" s="1">
        <v>1725.5311020000004</v>
      </c>
      <c r="J501" s="1">
        <v>341.64873519977829</v>
      </c>
      <c r="K501" s="2">
        <v>0.55285961871750433</v>
      </c>
      <c r="L501" s="3">
        <v>319</v>
      </c>
      <c r="M501" s="3">
        <v>577</v>
      </c>
      <c r="N501" s="3">
        <v>21</v>
      </c>
      <c r="O501" s="9">
        <v>2020</v>
      </c>
      <c r="P501" s="3" t="s">
        <v>78</v>
      </c>
      <c r="Q501" s="3"/>
      <c r="R501" s="3"/>
      <c r="S501" s="3" t="str">
        <f>Data[[#This Row],[Department]]</f>
        <v>Automotive</v>
      </c>
    </row>
    <row r="502" spans="1:19" x14ac:dyDescent="0.2">
      <c r="A502" t="s">
        <v>40</v>
      </c>
      <c r="B502" t="s">
        <v>42</v>
      </c>
      <c r="C502" t="s">
        <v>133</v>
      </c>
      <c r="D502" s="1">
        <v>2.7664</v>
      </c>
      <c r="E502" s="2">
        <v>0.23843262001156737</v>
      </c>
      <c r="F502" s="1">
        <v>0.65959999999999996</v>
      </c>
      <c r="G502" s="1">
        <v>2.1067999999999998</v>
      </c>
      <c r="H502" s="1">
        <v>24.416666319800004</v>
      </c>
      <c r="I502" s="1">
        <v>732.49998959400011</v>
      </c>
      <c r="J502" s="1">
        <v>264.78455378614814</v>
      </c>
      <c r="K502" s="2">
        <v>0.35669456066945604</v>
      </c>
      <c r="L502" s="3">
        <v>341</v>
      </c>
      <c r="M502" s="3">
        <v>956</v>
      </c>
      <c r="N502" s="3">
        <v>21</v>
      </c>
      <c r="O502" s="9">
        <v>2020</v>
      </c>
      <c r="P502" s="3" t="s">
        <v>78</v>
      </c>
      <c r="Q502" s="3"/>
      <c r="R502" s="3"/>
      <c r="S502" s="3" t="str">
        <f>Data[[#This Row],[Department]]</f>
        <v>Business Office Technology</v>
      </c>
    </row>
    <row r="503" spans="1:19" x14ac:dyDescent="0.2">
      <c r="A503" t="s">
        <v>40</v>
      </c>
      <c r="B503" t="s">
        <v>43</v>
      </c>
      <c r="C503" t="s">
        <v>133</v>
      </c>
      <c r="D503" s="1">
        <v>2.0430000000000001</v>
      </c>
      <c r="E503" s="2">
        <v>0.45873715124816444</v>
      </c>
      <c r="F503" s="1">
        <v>0.93720000000000003</v>
      </c>
      <c r="G503" s="1">
        <v>1.1057999999999999</v>
      </c>
      <c r="H503" s="1">
        <v>13.499999999999998</v>
      </c>
      <c r="I503" s="1">
        <v>404.99999999999994</v>
      </c>
      <c r="J503" s="1">
        <v>198.23788546255503</v>
      </c>
      <c r="K503" s="2">
        <v>0.44444444444444442</v>
      </c>
      <c r="L503" s="3">
        <v>72</v>
      </c>
      <c r="M503" s="3">
        <v>162</v>
      </c>
      <c r="N503" s="3">
        <v>6</v>
      </c>
      <c r="O503" s="9">
        <v>2020</v>
      </c>
      <c r="P503" s="3" t="s">
        <v>78</v>
      </c>
      <c r="Q503" s="3"/>
      <c r="R503" s="3"/>
      <c r="S503" s="3" t="str">
        <f>Data[[#This Row],[Department]]</f>
        <v>CADD Technology</v>
      </c>
    </row>
    <row r="504" spans="1:19" x14ac:dyDescent="0.2">
      <c r="A504" t="s">
        <v>40</v>
      </c>
      <c r="B504" t="s">
        <v>44</v>
      </c>
      <c r="C504" t="s">
        <v>133</v>
      </c>
      <c r="D504" s="1">
        <v>2.4318000000000004</v>
      </c>
      <c r="E504" s="2">
        <v>0.3289744222386709</v>
      </c>
      <c r="F504" s="1">
        <v>0.8</v>
      </c>
      <c r="G504" s="1">
        <v>1.6317999999999999</v>
      </c>
      <c r="H504" s="1">
        <v>19.9986426</v>
      </c>
      <c r="I504" s="1">
        <v>599.95927800000004</v>
      </c>
      <c r="J504" s="1">
        <v>246.71407105847518</v>
      </c>
      <c r="K504" s="2">
        <v>0.44666666666666666</v>
      </c>
      <c r="L504" s="3">
        <v>201</v>
      </c>
      <c r="M504" s="3">
        <v>450</v>
      </c>
      <c r="N504" s="3">
        <v>13</v>
      </c>
      <c r="O504" s="9">
        <v>2020</v>
      </c>
      <c r="P504" s="3" t="s">
        <v>78</v>
      </c>
      <c r="Q504" s="3"/>
      <c r="R504" s="3"/>
      <c r="S504" s="3" t="str">
        <f>Data[[#This Row],[Department]]</f>
        <v>Center for Water Studies</v>
      </c>
    </row>
    <row r="505" spans="1:19" x14ac:dyDescent="0.2">
      <c r="A505" t="s">
        <v>40</v>
      </c>
      <c r="B505" t="s">
        <v>45</v>
      </c>
      <c r="C505" t="s">
        <v>133</v>
      </c>
      <c r="D505" s="1">
        <v>6.8029000000000028</v>
      </c>
      <c r="E505" s="2">
        <v>0.23519381440268108</v>
      </c>
      <c r="F505" s="1">
        <v>1.5999999999999999</v>
      </c>
      <c r="G505" s="1">
        <v>5.2029000000000014</v>
      </c>
      <c r="H505" s="1">
        <v>96.53999739679999</v>
      </c>
      <c r="I505" s="1">
        <v>2896.1999219039999</v>
      </c>
      <c r="J505" s="1">
        <v>425.730191815843</v>
      </c>
      <c r="K505" s="2">
        <v>0.71865889212827994</v>
      </c>
      <c r="L505" s="3">
        <v>986</v>
      </c>
      <c r="M505" s="3">
        <v>1372</v>
      </c>
      <c r="N505" s="3">
        <v>36</v>
      </c>
      <c r="O505" s="9">
        <v>2020</v>
      </c>
      <c r="P505" s="3" t="s">
        <v>78</v>
      </c>
      <c r="Q505" s="3"/>
      <c r="R505" s="3"/>
      <c r="S505" s="3" t="str">
        <f>Data[[#This Row],[Department]]</f>
        <v>Child Development</v>
      </c>
    </row>
    <row r="506" spans="1:19" x14ac:dyDescent="0.2">
      <c r="A506" t="s">
        <v>40</v>
      </c>
      <c r="B506" t="s">
        <v>46</v>
      </c>
      <c r="C506" t="s">
        <v>133</v>
      </c>
      <c r="D506" s="1">
        <v>6.1130000000000004</v>
      </c>
      <c r="E506" s="2">
        <v>0.32816947488957954</v>
      </c>
      <c r="F506" s="1">
        <v>2.0061</v>
      </c>
      <c r="G506" s="1">
        <v>4.1068999999999996</v>
      </c>
      <c r="H506" s="1">
        <v>70.499990694200008</v>
      </c>
      <c r="I506" s="1">
        <v>2114.9997208260002</v>
      </c>
      <c r="J506" s="1">
        <v>346.6019437285525</v>
      </c>
      <c r="K506" s="2">
        <v>0.47037914691943128</v>
      </c>
      <c r="L506" s="3">
        <v>397</v>
      </c>
      <c r="M506" s="3">
        <v>844</v>
      </c>
      <c r="N506" s="3">
        <v>20</v>
      </c>
      <c r="O506" s="9">
        <v>2020</v>
      </c>
      <c r="P506" s="3" t="s">
        <v>78</v>
      </c>
      <c r="Q506" s="3"/>
      <c r="R506" s="3"/>
      <c r="S506" s="3" t="str">
        <f>Data[[#This Row],[Department]]</f>
        <v>Computer &amp; Information Science</v>
      </c>
    </row>
    <row r="507" spans="1:19" x14ac:dyDescent="0.2">
      <c r="A507" t="s">
        <v>40</v>
      </c>
      <c r="B507" t="s">
        <v>47</v>
      </c>
      <c r="C507" t="s">
        <v>133</v>
      </c>
      <c r="D507" s="1">
        <v>2.6355</v>
      </c>
      <c r="E507" s="2">
        <v>3.9081768165433503E-2</v>
      </c>
      <c r="F507" s="1">
        <v>0.10299999999999999</v>
      </c>
      <c r="G507" s="1">
        <v>2.5325000000000002</v>
      </c>
      <c r="H507" s="1">
        <v>30.600000000000005</v>
      </c>
      <c r="I507" s="1">
        <v>918.00000000000011</v>
      </c>
      <c r="J507" s="1">
        <v>348.32100170745599</v>
      </c>
      <c r="K507" s="2">
        <v>0.56666666666666665</v>
      </c>
      <c r="L507" s="3">
        <v>204</v>
      </c>
      <c r="M507" s="3">
        <v>360</v>
      </c>
      <c r="N507" s="3">
        <v>9</v>
      </c>
      <c r="O507" s="9">
        <v>2020</v>
      </c>
      <c r="P507" s="3" t="s">
        <v>78</v>
      </c>
      <c r="Q507" s="3"/>
      <c r="R507" s="3"/>
      <c r="S507" s="3" t="str">
        <f>Data[[#This Row],[Department]]</f>
        <v>Computer Science</v>
      </c>
    </row>
    <row r="508" spans="1:19" x14ac:dyDescent="0.2">
      <c r="A508" t="s">
        <v>40</v>
      </c>
      <c r="B508" t="s">
        <v>48</v>
      </c>
      <c r="C508" t="s">
        <v>133</v>
      </c>
      <c r="D508" s="1">
        <v>2.1999999999999997</v>
      </c>
      <c r="E508" s="2">
        <v>0.45454545454545459</v>
      </c>
      <c r="F508" s="1">
        <v>1</v>
      </c>
      <c r="G508" s="1">
        <v>1.2000000000000002</v>
      </c>
      <c r="H508" s="1">
        <v>47.5</v>
      </c>
      <c r="I508" s="1">
        <v>1425</v>
      </c>
      <c r="J508" s="1">
        <v>647.72727272727275</v>
      </c>
      <c r="K508" s="2">
        <v>0.8482142857142857</v>
      </c>
      <c r="L508" s="3">
        <v>475</v>
      </c>
      <c r="M508" s="3">
        <v>560</v>
      </c>
      <c r="N508" s="3">
        <v>11</v>
      </c>
      <c r="O508" s="9">
        <v>2020</v>
      </c>
      <c r="P508" s="3" t="s">
        <v>78</v>
      </c>
      <c r="Q508" s="3"/>
      <c r="R508" s="3"/>
      <c r="S508" s="3" t="str">
        <f>Data[[#This Row],[Department]]</f>
        <v>Economics</v>
      </c>
    </row>
    <row r="509" spans="1:19" x14ac:dyDescent="0.2">
      <c r="A509" t="s">
        <v>40</v>
      </c>
      <c r="B509" t="s">
        <v>50</v>
      </c>
      <c r="C509" t="s">
        <v>133</v>
      </c>
      <c r="D509" s="1">
        <v>1.506</v>
      </c>
      <c r="E509" s="2">
        <v>0.75</v>
      </c>
      <c r="F509" s="1">
        <v>1.1294999999999999</v>
      </c>
      <c r="G509" s="1">
        <v>0.3765</v>
      </c>
      <c r="H509" s="1">
        <v>23</v>
      </c>
      <c r="I509" s="1">
        <v>690</v>
      </c>
      <c r="J509" s="1">
        <v>458.16733067729086</v>
      </c>
      <c r="K509" s="2">
        <v>1.0267857142857142</v>
      </c>
      <c r="L509" s="3">
        <v>115</v>
      </c>
      <c r="M509" s="3">
        <v>112</v>
      </c>
      <c r="N509" s="3">
        <v>4</v>
      </c>
      <c r="O509" s="9">
        <v>2020</v>
      </c>
      <c r="P509" s="3" t="s">
        <v>78</v>
      </c>
      <c r="Q509" s="3"/>
      <c r="R509" s="3"/>
      <c r="S509" s="3" t="str">
        <f>Data[[#This Row],[Department]]</f>
        <v>Electronics Technology</v>
      </c>
    </row>
    <row r="510" spans="1:19" x14ac:dyDescent="0.2">
      <c r="A510" t="s">
        <v>40</v>
      </c>
      <c r="B510" t="s">
        <v>51</v>
      </c>
      <c r="C510" t="s">
        <v>133</v>
      </c>
      <c r="D510" s="1">
        <v>1.7443999999999997</v>
      </c>
      <c r="E510" s="2">
        <v>0.57332033937170379</v>
      </c>
      <c r="F510" s="1">
        <v>1.0001</v>
      </c>
      <c r="G510" s="1">
        <v>0.74429999999999996</v>
      </c>
      <c r="H510" s="1">
        <v>12.6666645</v>
      </c>
      <c r="I510" s="1">
        <v>379.99993499999999</v>
      </c>
      <c r="J510" s="1">
        <v>219.20965387943468</v>
      </c>
      <c r="K510" s="2">
        <v>0.34105960264900664</v>
      </c>
      <c r="L510" s="3">
        <v>103</v>
      </c>
      <c r="M510" s="3">
        <v>302</v>
      </c>
      <c r="N510" s="3">
        <v>8</v>
      </c>
      <c r="O510" s="9">
        <v>2020</v>
      </c>
      <c r="P510" s="3" t="s">
        <v>78</v>
      </c>
      <c r="Q510" s="3"/>
      <c r="R510" s="3"/>
      <c r="S510" s="3" t="str">
        <f>Data[[#This Row],[Department]]</f>
        <v>Environmental Hlth/ Safety Mgt</v>
      </c>
    </row>
    <row r="511" spans="1:19" x14ac:dyDescent="0.2">
      <c r="A511" t="s">
        <v>40</v>
      </c>
      <c r="B511" t="s">
        <v>52</v>
      </c>
      <c r="C511" t="s">
        <v>133</v>
      </c>
      <c r="D511" s="1">
        <v>2.7765000000000004</v>
      </c>
      <c r="E511" s="2">
        <v>0</v>
      </c>
      <c r="F511" s="1">
        <v>0</v>
      </c>
      <c r="G511" s="1">
        <v>2.7765000000000004</v>
      </c>
      <c r="H511" s="1">
        <v>27.776655900000002</v>
      </c>
      <c r="I511" s="1">
        <v>833.29967700000009</v>
      </c>
      <c r="J511" s="1">
        <v>300.1259416531604</v>
      </c>
      <c r="K511" s="2">
        <v>0.49714285714285716</v>
      </c>
      <c r="L511" s="3">
        <v>174</v>
      </c>
      <c r="M511" s="3">
        <v>350</v>
      </c>
      <c r="N511" s="3">
        <v>10</v>
      </c>
      <c r="O511" s="9">
        <v>2020</v>
      </c>
      <c r="P511" s="3" t="s">
        <v>78</v>
      </c>
      <c r="Q511" s="3"/>
      <c r="R511" s="3"/>
      <c r="S511" s="3" t="str">
        <f>Data[[#This Row],[Department]]</f>
        <v>Graphic Design</v>
      </c>
    </row>
    <row r="512" spans="1:19" x14ac:dyDescent="0.2">
      <c r="A512" t="s">
        <v>40</v>
      </c>
      <c r="B512" t="s">
        <v>53</v>
      </c>
      <c r="C512" t="s">
        <v>133</v>
      </c>
      <c r="D512" s="1">
        <v>3.5859000000000005</v>
      </c>
      <c r="E512" s="2">
        <v>0.19138849382302905</v>
      </c>
      <c r="F512" s="1">
        <v>0.68630000000000002</v>
      </c>
      <c r="G512" s="1">
        <v>2.8996000000000004</v>
      </c>
      <c r="H512" s="1">
        <v>29.449041049699996</v>
      </c>
      <c r="I512" s="1">
        <v>883.47123149099991</v>
      </c>
      <c r="J512" s="1">
        <v>246.37363883292889</v>
      </c>
      <c r="K512" s="2">
        <v>0.62666666666666671</v>
      </c>
      <c r="L512" s="3">
        <v>235</v>
      </c>
      <c r="M512" s="3">
        <v>375</v>
      </c>
      <c r="N512" s="3">
        <v>14</v>
      </c>
      <c r="O512" s="9">
        <v>2020</v>
      </c>
      <c r="P512" s="3" t="s">
        <v>78</v>
      </c>
      <c r="Q512" s="3"/>
      <c r="R512" s="3"/>
      <c r="S512" s="3" t="str">
        <f>Data[[#This Row],[Department]]</f>
        <v>Ornamental Horticulture</v>
      </c>
    </row>
    <row r="513" spans="1:19" x14ac:dyDescent="0.2">
      <c r="A513" t="s">
        <v>40</v>
      </c>
      <c r="B513" t="s">
        <v>54</v>
      </c>
      <c r="C513" t="s">
        <v>133</v>
      </c>
      <c r="D513" s="1">
        <v>0.96599999999999997</v>
      </c>
      <c r="E513" s="2">
        <v>0</v>
      </c>
      <c r="F513" s="1">
        <v>0</v>
      </c>
      <c r="G513" s="1">
        <v>0.96599999999999997</v>
      </c>
      <c r="H513" s="1">
        <v>12.3499955</v>
      </c>
      <c r="I513" s="1">
        <v>370.499865</v>
      </c>
      <c r="J513" s="1">
        <v>383.54023291925472</v>
      </c>
      <c r="K513" s="2">
        <v>0.57092198581560283</v>
      </c>
      <c r="L513" s="3">
        <v>161</v>
      </c>
      <c r="M513" s="3">
        <v>282</v>
      </c>
      <c r="N513" s="3">
        <v>7</v>
      </c>
      <c r="O513" s="9">
        <v>2020</v>
      </c>
      <c r="P513" s="3" t="s">
        <v>78</v>
      </c>
      <c r="Q513" s="3"/>
      <c r="R513" s="3"/>
      <c r="S513" s="3" t="str">
        <f>Data[[#This Row],[Department]]</f>
        <v>Paralegal Studies</v>
      </c>
    </row>
    <row r="514" spans="1:19" x14ac:dyDescent="0.2">
      <c r="A514" t="s">
        <v>40</v>
      </c>
      <c r="B514" t="s">
        <v>55</v>
      </c>
      <c r="C514" t="s">
        <v>133</v>
      </c>
      <c r="D514" s="1">
        <v>0.86540000000000006</v>
      </c>
      <c r="E514" s="2">
        <v>0</v>
      </c>
      <c r="F514" s="1">
        <v>0</v>
      </c>
      <c r="G514" s="1">
        <v>0.86540000000000006</v>
      </c>
      <c r="H514" s="1">
        <v>14.966666599999998</v>
      </c>
      <c r="I514" s="1">
        <v>448.99999799999995</v>
      </c>
      <c r="J514" s="1">
        <v>518.83521839611728</v>
      </c>
      <c r="K514" s="2">
        <v>0.6863636363636364</v>
      </c>
      <c r="L514" s="3">
        <v>151</v>
      </c>
      <c r="M514" s="3">
        <v>220</v>
      </c>
      <c r="N514" s="3">
        <v>5</v>
      </c>
      <c r="O514" s="9">
        <v>2020</v>
      </c>
      <c r="P514" s="3" t="s">
        <v>78</v>
      </c>
      <c r="Q514" s="3"/>
      <c r="R514" s="3"/>
      <c r="S514" s="3" t="str">
        <f>Data[[#This Row],[Department]]</f>
        <v>Real Estate</v>
      </c>
    </row>
    <row r="515" spans="1:19" x14ac:dyDescent="0.2">
      <c r="A515" t="s">
        <v>40</v>
      </c>
      <c r="B515" t="s">
        <v>56</v>
      </c>
      <c r="C515" t="s">
        <v>133</v>
      </c>
      <c r="D515" s="1">
        <v>1.0627</v>
      </c>
      <c r="E515" s="2">
        <v>0</v>
      </c>
      <c r="F515" s="1">
        <v>0</v>
      </c>
      <c r="G515" s="1">
        <v>1.0627</v>
      </c>
      <c r="H515" s="1">
        <v>8.02</v>
      </c>
      <c r="I515" s="1">
        <v>240.6</v>
      </c>
      <c r="J515" s="1">
        <v>226.40444151689093</v>
      </c>
      <c r="K515" s="2">
        <v>0.22292993630573249</v>
      </c>
      <c r="L515" s="3">
        <v>35</v>
      </c>
      <c r="M515" s="3">
        <v>157</v>
      </c>
      <c r="N515" s="3">
        <v>3</v>
      </c>
      <c r="O515" s="9">
        <v>2020</v>
      </c>
      <c r="P515" s="3" t="s">
        <v>78</v>
      </c>
      <c r="Q515" s="3"/>
      <c r="R515" s="3"/>
      <c r="S515" s="3" t="str">
        <f>Data[[#This Row],[Department]]</f>
        <v>Surveying</v>
      </c>
    </row>
    <row r="516" spans="1:19" x14ac:dyDescent="0.2">
      <c r="A516" t="s">
        <v>58</v>
      </c>
      <c r="B516" t="s">
        <v>58</v>
      </c>
      <c r="C516" t="s">
        <v>133</v>
      </c>
      <c r="D516" s="1">
        <v>2.2000000000000006</v>
      </c>
      <c r="E516" s="2">
        <v>0.27272727272727271</v>
      </c>
      <c r="F516" s="1">
        <v>0.60000000000000009</v>
      </c>
      <c r="G516" s="1">
        <v>1.6</v>
      </c>
      <c r="H516" s="1">
        <v>39.087210190999997</v>
      </c>
      <c r="I516" s="1">
        <v>1172.61630573</v>
      </c>
      <c r="J516" s="1">
        <v>533.00741169545438</v>
      </c>
      <c r="K516" s="2">
        <v>0.74931129476584024</v>
      </c>
      <c r="L516" s="3">
        <v>544</v>
      </c>
      <c r="M516" s="3">
        <v>726</v>
      </c>
      <c r="N516" s="3">
        <v>17</v>
      </c>
      <c r="O516" s="9">
        <v>2020</v>
      </c>
      <c r="P516" s="3" t="s">
        <v>78</v>
      </c>
      <c r="Q516" s="3"/>
      <c r="R516" s="3"/>
      <c r="S516" s="3" t="str">
        <f>Data[[#This Row],[Department]]</f>
        <v>Counseling</v>
      </c>
    </row>
    <row r="517" spans="1:19" x14ac:dyDescent="0.2">
      <c r="A517" t="s">
        <v>58</v>
      </c>
      <c r="B517" t="s">
        <v>59</v>
      </c>
      <c r="C517" t="s">
        <v>133</v>
      </c>
      <c r="D517" s="1">
        <v>0.13339999999999999</v>
      </c>
      <c r="E517" s="2">
        <v>0</v>
      </c>
      <c r="F517" s="1">
        <v>0</v>
      </c>
      <c r="G517" s="1">
        <v>0.13339999999999999</v>
      </c>
      <c r="H517" s="1">
        <v>1.0666656000000001</v>
      </c>
      <c r="I517" s="1">
        <v>31.999968000000003</v>
      </c>
      <c r="J517" s="1">
        <v>239.87982008995507</v>
      </c>
      <c r="K517" s="2">
        <v>0.38095238095238093</v>
      </c>
      <c r="L517" s="3">
        <v>32</v>
      </c>
      <c r="M517" s="3">
        <v>84</v>
      </c>
      <c r="N517" s="3">
        <v>2</v>
      </c>
      <c r="O517" s="9">
        <v>2020</v>
      </c>
      <c r="P517" s="3" t="s">
        <v>78</v>
      </c>
      <c r="Q517" s="3"/>
      <c r="R517" s="3"/>
      <c r="S517" s="3" t="str">
        <f>Data[[#This Row],[Department]]</f>
        <v>Personal Dev Special Services</v>
      </c>
    </row>
    <row r="518" spans="1:19" x14ac:dyDescent="0.2">
      <c r="A518" t="s">
        <v>58</v>
      </c>
      <c r="B518" t="s">
        <v>60</v>
      </c>
      <c r="C518" t="s">
        <v>133</v>
      </c>
      <c r="D518" s="1">
        <v>2.6814000000000004</v>
      </c>
      <c r="E518" s="2">
        <v>0</v>
      </c>
      <c r="F518" s="1">
        <v>0</v>
      </c>
      <c r="G518" s="1">
        <v>2.6814</v>
      </c>
      <c r="H518" s="1">
        <v>21.799996399999998</v>
      </c>
      <c r="I518" s="1">
        <v>653.99989199999993</v>
      </c>
      <c r="J518" s="1">
        <v>243.90239874692321</v>
      </c>
      <c r="K518" s="2">
        <v>1.05</v>
      </c>
      <c r="L518" s="3">
        <v>252</v>
      </c>
      <c r="M518" s="3">
        <v>240</v>
      </c>
      <c r="N518" s="3">
        <v>12</v>
      </c>
      <c r="O518" s="9">
        <v>2020</v>
      </c>
      <c r="P518" s="3" t="s">
        <v>78</v>
      </c>
      <c r="Q518" s="3"/>
      <c r="R518" s="3"/>
      <c r="S518" s="3" t="str">
        <f>Data[[#This Row],[Department]]</f>
        <v>Work Experience</v>
      </c>
    </row>
    <row r="519" spans="1:19" x14ac:dyDescent="0.2">
      <c r="A519" t="s">
        <v>64</v>
      </c>
      <c r="B519" t="s">
        <v>65</v>
      </c>
      <c r="C519" t="s">
        <v>133</v>
      </c>
      <c r="D519" s="1">
        <v>0.95300000000000007</v>
      </c>
      <c r="E519" s="2">
        <v>1</v>
      </c>
      <c r="F519" s="1">
        <v>0.95300000000000007</v>
      </c>
      <c r="G519" s="1">
        <v>0</v>
      </c>
      <c r="H519" s="1">
        <v>14.82</v>
      </c>
      <c r="I519" s="1">
        <v>444.6</v>
      </c>
      <c r="J519" s="1">
        <v>466.52675760755506</v>
      </c>
      <c r="K519" s="2">
        <v>0.81111111111111112</v>
      </c>
      <c r="L519" s="3">
        <v>146</v>
      </c>
      <c r="M519" s="3">
        <v>180</v>
      </c>
      <c r="N519" s="3">
        <v>5</v>
      </c>
      <c r="O519" s="9">
        <v>2020</v>
      </c>
      <c r="P519" s="3" t="s">
        <v>78</v>
      </c>
      <c r="Q519" s="3"/>
      <c r="R519" s="3"/>
      <c r="S519" s="3" t="str">
        <f>Data[[#This Row],[Department]]</f>
        <v>Astronomy</v>
      </c>
    </row>
    <row r="520" spans="1:19" x14ac:dyDescent="0.2">
      <c r="A520" t="s">
        <v>64</v>
      </c>
      <c r="B520" t="s">
        <v>66</v>
      </c>
      <c r="C520" t="s">
        <v>133</v>
      </c>
      <c r="D520" s="1">
        <v>12.239399999999998</v>
      </c>
      <c r="E520" s="2">
        <v>0.3072699642139321</v>
      </c>
      <c r="F520" s="1">
        <v>3.7607999999999997</v>
      </c>
      <c r="G520" s="1">
        <v>8.4786000000000001</v>
      </c>
      <c r="H520" s="1">
        <v>195.11332040000002</v>
      </c>
      <c r="I520" s="1">
        <v>5853.3996120000011</v>
      </c>
      <c r="J520" s="1">
        <v>478.24236580224533</v>
      </c>
      <c r="K520" s="2">
        <v>0.86941580756013748</v>
      </c>
      <c r="L520" s="3">
        <v>1265</v>
      </c>
      <c r="M520" s="3">
        <v>1455</v>
      </c>
      <c r="N520" s="3">
        <v>41</v>
      </c>
      <c r="O520" s="9">
        <v>2020</v>
      </c>
      <c r="P520" s="3" t="s">
        <v>78</v>
      </c>
      <c r="Q520" s="3"/>
      <c r="R520" s="3"/>
      <c r="S520" s="3" t="str">
        <f>Data[[#This Row],[Department]]</f>
        <v>Biology</v>
      </c>
    </row>
    <row r="521" spans="1:19" x14ac:dyDescent="0.2">
      <c r="A521" t="s">
        <v>64</v>
      </c>
      <c r="B521" t="s">
        <v>67</v>
      </c>
      <c r="C521" t="s">
        <v>133</v>
      </c>
      <c r="D521" s="1">
        <v>6.3294000000000006</v>
      </c>
      <c r="E521" s="2">
        <v>0.23653110879388248</v>
      </c>
      <c r="F521" s="1">
        <v>1.4970999999999999</v>
      </c>
      <c r="G521" s="1">
        <v>4.8323</v>
      </c>
      <c r="H521" s="1">
        <v>88.966664500000007</v>
      </c>
      <c r="I521" s="1">
        <v>2668.9999350000003</v>
      </c>
      <c r="J521" s="1">
        <v>421.68292966157929</v>
      </c>
      <c r="K521" s="2">
        <v>0.86479591836734693</v>
      </c>
      <c r="L521" s="3">
        <v>339</v>
      </c>
      <c r="M521" s="3">
        <v>392</v>
      </c>
      <c r="N521" s="3">
        <v>13</v>
      </c>
      <c r="O521" s="9">
        <v>2020</v>
      </c>
      <c r="P521" s="3" t="s">
        <v>78</v>
      </c>
      <c r="Q521" s="3"/>
      <c r="R521" s="3"/>
      <c r="S521" s="3" t="str">
        <f>Data[[#This Row],[Department]]</f>
        <v>Chemistry</v>
      </c>
    </row>
    <row r="522" spans="1:19" x14ac:dyDescent="0.2">
      <c r="A522" t="s">
        <v>64</v>
      </c>
      <c r="B522" t="s">
        <v>68</v>
      </c>
      <c r="C522" t="s">
        <v>133</v>
      </c>
      <c r="D522" s="1">
        <v>3.5688000000000004</v>
      </c>
      <c r="E522" s="2">
        <v>0.50879847567809899</v>
      </c>
      <c r="F522" s="1">
        <v>1.8158000000000001</v>
      </c>
      <c r="G522" s="1">
        <v>1.7530000000000001</v>
      </c>
      <c r="H522" s="1">
        <v>47.399998399999994</v>
      </c>
      <c r="I522" s="1">
        <v>1421.9999519999999</v>
      </c>
      <c r="J522" s="1">
        <v>398.45324815063879</v>
      </c>
      <c r="K522" s="2">
        <v>0.75510204081632648</v>
      </c>
      <c r="L522" s="3">
        <v>296</v>
      </c>
      <c r="M522" s="3">
        <v>392</v>
      </c>
      <c r="N522" s="3">
        <v>12</v>
      </c>
      <c r="O522" s="9">
        <v>2020</v>
      </c>
      <c r="P522" s="3" t="s">
        <v>78</v>
      </c>
      <c r="Q522" s="3"/>
      <c r="R522" s="3"/>
      <c r="S522" s="3" t="str">
        <f>Data[[#This Row],[Department]]</f>
        <v>Engineering</v>
      </c>
    </row>
    <row r="523" spans="1:19" x14ac:dyDescent="0.2">
      <c r="A523" t="s">
        <v>64</v>
      </c>
      <c r="B523" t="s">
        <v>69</v>
      </c>
      <c r="C523" t="s">
        <v>133</v>
      </c>
      <c r="D523" s="1">
        <v>0.3765</v>
      </c>
      <c r="E523" s="2">
        <v>0</v>
      </c>
      <c r="F523" s="1">
        <v>0</v>
      </c>
      <c r="G523" s="1">
        <v>0.3765</v>
      </c>
      <c r="H523" s="1">
        <v>4.8</v>
      </c>
      <c r="I523" s="1">
        <v>144</v>
      </c>
      <c r="J523" s="1">
        <v>382.47011952191235</v>
      </c>
      <c r="K523" s="2">
        <v>0.75</v>
      </c>
      <c r="L523" s="3">
        <v>48</v>
      </c>
      <c r="M523" s="3">
        <v>64</v>
      </c>
      <c r="N523" s="3">
        <v>2</v>
      </c>
      <c r="O523" s="9">
        <v>2020</v>
      </c>
      <c r="P523" s="3" t="s">
        <v>78</v>
      </c>
      <c r="Q523" s="3"/>
      <c r="R523" s="3"/>
      <c r="S523" s="3" t="str">
        <f>Data[[#This Row],[Department]]</f>
        <v>Geography</v>
      </c>
    </row>
    <row r="524" spans="1:19" x14ac:dyDescent="0.2">
      <c r="A524" t="s">
        <v>64</v>
      </c>
      <c r="B524" t="s">
        <v>70</v>
      </c>
      <c r="C524" t="s">
        <v>133</v>
      </c>
      <c r="D524" s="1">
        <v>0.3765</v>
      </c>
      <c r="E524" s="2">
        <v>0</v>
      </c>
      <c r="F524" s="1">
        <v>0</v>
      </c>
      <c r="G524" s="1">
        <v>0.3765</v>
      </c>
      <c r="H524" s="1">
        <v>4.5999999999999996</v>
      </c>
      <c r="I524" s="1">
        <v>138</v>
      </c>
      <c r="J524" s="1">
        <v>366.53386454183266</v>
      </c>
      <c r="K524" s="2">
        <v>0.71875</v>
      </c>
      <c r="L524" s="3">
        <v>46</v>
      </c>
      <c r="M524" s="3">
        <v>64</v>
      </c>
      <c r="N524" s="3">
        <v>2</v>
      </c>
      <c r="O524" s="9">
        <v>2020</v>
      </c>
      <c r="P524" s="3" t="s">
        <v>78</v>
      </c>
      <c r="Q524" s="3"/>
      <c r="R524" s="3"/>
      <c r="S524" s="3" t="str">
        <f>Data[[#This Row],[Department]]</f>
        <v>Geology</v>
      </c>
    </row>
    <row r="525" spans="1:19" x14ac:dyDescent="0.2">
      <c r="A525" t="s">
        <v>64</v>
      </c>
      <c r="B525" t="s">
        <v>71</v>
      </c>
      <c r="C525" t="s">
        <v>133</v>
      </c>
      <c r="D525" s="1">
        <v>16.380700000000001</v>
      </c>
      <c r="E525" s="2">
        <v>0.53651553352420855</v>
      </c>
      <c r="F525" s="1">
        <v>8.7885000000000044</v>
      </c>
      <c r="G525" s="1">
        <v>7.5922000000000036</v>
      </c>
      <c r="H525" s="1">
        <v>257.19970629999989</v>
      </c>
      <c r="I525" s="1">
        <v>7715.9911889999967</v>
      </c>
      <c r="J525" s="1">
        <v>471.0416031671416</v>
      </c>
      <c r="K525" s="2">
        <v>0.71621621621621623</v>
      </c>
      <c r="L525" s="3">
        <v>1961</v>
      </c>
      <c r="M525" s="3">
        <v>2738</v>
      </c>
      <c r="N525" s="3">
        <v>63</v>
      </c>
      <c r="O525" s="9">
        <v>2020</v>
      </c>
      <c r="P525" s="3" t="s">
        <v>78</v>
      </c>
      <c r="Q525" s="3"/>
      <c r="R525" s="3"/>
      <c r="S525" s="3" t="str">
        <f>Data[[#This Row],[Department]]</f>
        <v>Math</v>
      </c>
    </row>
    <row r="526" spans="1:19" x14ac:dyDescent="0.2">
      <c r="A526" t="s">
        <v>64</v>
      </c>
      <c r="B526" t="s">
        <v>72</v>
      </c>
      <c r="C526" t="s">
        <v>133</v>
      </c>
      <c r="D526" s="1">
        <v>0.57650000000000001</v>
      </c>
      <c r="E526" s="2">
        <v>0</v>
      </c>
      <c r="F526" s="1">
        <v>0</v>
      </c>
      <c r="G526" s="1">
        <v>0.57650000000000001</v>
      </c>
      <c r="H526" s="1">
        <v>7.76</v>
      </c>
      <c r="I526" s="1">
        <v>232.79999999999998</v>
      </c>
      <c r="J526" s="1">
        <v>403.81613183000866</v>
      </c>
      <c r="K526" s="2">
        <v>0.79166666666666663</v>
      </c>
      <c r="L526" s="3">
        <v>76</v>
      </c>
      <c r="M526" s="3">
        <v>96</v>
      </c>
      <c r="N526" s="3">
        <v>3</v>
      </c>
      <c r="O526" s="9">
        <v>2020</v>
      </c>
      <c r="P526" s="3" t="s">
        <v>78</v>
      </c>
      <c r="Q526" s="3"/>
      <c r="R526" s="3"/>
      <c r="S526" s="3" t="str">
        <f>Data[[#This Row],[Department]]</f>
        <v>Oceanography</v>
      </c>
    </row>
    <row r="527" spans="1:19" x14ac:dyDescent="0.2">
      <c r="A527" t="s">
        <v>64</v>
      </c>
      <c r="B527" t="s">
        <v>73</v>
      </c>
      <c r="C527" t="s">
        <v>133</v>
      </c>
      <c r="D527" s="1">
        <v>3.4121999999999999</v>
      </c>
      <c r="E527" s="2">
        <v>0.40229177656643811</v>
      </c>
      <c r="F527" s="1">
        <v>1.3727</v>
      </c>
      <c r="G527" s="1">
        <v>2.0394999999999999</v>
      </c>
      <c r="H527" s="1">
        <v>48.133327600000001</v>
      </c>
      <c r="I527" s="1">
        <v>1443.999828</v>
      </c>
      <c r="J527" s="1">
        <v>423.18733602954109</v>
      </c>
      <c r="K527" s="2">
        <v>0.828125</v>
      </c>
      <c r="L527" s="3">
        <v>212</v>
      </c>
      <c r="M527" s="3">
        <v>256</v>
      </c>
      <c r="N527" s="3">
        <v>8</v>
      </c>
      <c r="O527" s="9">
        <v>2020</v>
      </c>
      <c r="P527" s="3" t="s">
        <v>78</v>
      </c>
      <c r="Q527" s="3"/>
      <c r="R527" s="3"/>
      <c r="S527" s="3" t="str">
        <f>Data[[#This Row],[Department]]</f>
        <v>Physics</v>
      </c>
    </row>
    <row r="528" spans="1:19" x14ac:dyDescent="0.2">
      <c r="A528" t="s">
        <v>64</v>
      </c>
      <c r="B528" t="s">
        <v>74</v>
      </c>
      <c r="C528" t="s">
        <v>133</v>
      </c>
      <c r="D528" s="1">
        <v>0.2</v>
      </c>
      <c r="E528" s="2">
        <v>0.87099999999999989</v>
      </c>
      <c r="F528" s="1">
        <v>0.17419999999999999</v>
      </c>
      <c r="G528" s="1">
        <v>2.58E-2</v>
      </c>
      <c r="H528" s="1">
        <v>2.2999999999999998</v>
      </c>
      <c r="I528" s="1">
        <v>69</v>
      </c>
      <c r="J528" s="1">
        <v>344.99999999999994</v>
      </c>
      <c r="K528" s="2">
        <v>0.95833333333333337</v>
      </c>
      <c r="L528" s="3">
        <v>23</v>
      </c>
      <c r="M528" s="3">
        <v>24</v>
      </c>
      <c r="N528" s="3">
        <v>1</v>
      </c>
      <c r="O528" s="9">
        <v>2020</v>
      </c>
      <c r="P528" s="3" t="s">
        <v>78</v>
      </c>
      <c r="Q528" s="3"/>
      <c r="R528" s="3"/>
      <c r="S528" s="3" t="str">
        <f>Data[[#This Row],[Department]]</f>
        <v>Science</v>
      </c>
    </row>
  </sheetData>
  <phoneticPr fontId="4"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FEFC-D709-EB4D-B323-047ED856CFE8}">
  <sheetPr codeName="Sheet10"/>
  <dimension ref="A1:Q285"/>
  <sheetViews>
    <sheetView workbookViewId="0">
      <selection activeCell="A22" sqref="A22"/>
    </sheetView>
  </sheetViews>
  <sheetFormatPr baseColWidth="10" defaultRowHeight="15" x14ac:dyDescent="0.2"/>
  <cols>
    <col min="1" max="1" width="16.83203125" customWidth="1"/>
  </cols>
  <sheetData>
    <row r="1" spans="1:17" s="10" customFormat="1" ht="45" customHeight="1" x14ac:dyDescent="0.15">
      <c r="B1" s="10" t="s">
        <v>107</v>
      </c>
    </row>
    <row r="2" spans="1:17" s="10" customFormat="1" ht="14" x14ac:dyDescent="0.15"/>
    <row r="3" spans="1:17" s="13" customFormat="1" ht="45" customHeight="1" x14ac:dyDescent="0.2">
      <c r="A3" s="43" t="s">
        <v>129</v>
      </c>
      <c r="B3" s="43"/>
      <c r="C3" s="43"/>
      <c r="D3" s="43"/>
      <c r="E3" s="15"/>
      <c r="F3" s="14"/>
      <c r="I3" s="15"/>
      <c r="K3" s="18"/>
      <c r="L3" s="15"/>
      <c r="N3" s="15"/>
      <c r="Q3" s="15"/>
    </row>
    <row r="4" spans="1:17" s="10" customFormat="1" ht="14" x14ac:dyDescent="0.15">
      <c r="A4" s="33" t="s">
        <v>130</v>
      </c>
      <c r="I4" s="33" t="s">
        <v>131</v>
      </c>
    </row>
    <row r="22" spans="1:16" x14ac:dyDescent="0.2">
      <c r="A22" s="30" t="s">
        <v>17</v>
      </c>
      <c r="B22" s="30"/>
      <c r="C22" s="30"/>
      <c r="D22" s="30"/>
      <c r="E22" s="30"/>
      <c r="F22" s="30"/>
      <c r="G22" s="30"/>
      <c r="H22" s="30"/>
      <c r="I22" s="30"/>
      <c r="J22" s="30"/>
      <c r="K22" s="30"/>
      <c r="L22" s="30"/>
      <c r="M22" s="30"/>
      <c r="N22" s="30"/>
      <c r="O22" s="30"/>
      <c r="P22" s="30"/>
    </row>
    <row r="23" spans="1:16" x14ac:dyDescent="0.2">
      <c r="A23" s="30"/>
      <c r="B23" s="30"/>
      <c r="C23" s="30"/>
      <c r="D23" s="30"/>
      <c r="E23" s="30"/>
      <c r="F23" s="30"/>
      <c r="G23" s="30"/>
      <c r="H23" s="30"/>
      <c r="I23" s="30"/>
      <c r="J23" s="30"/>
      <c r="K23" s="30"/>
      <c r="L23" s="30"/>
      <c r="M23" s="30"/>
      <c r="N23" s="30"/>
      <c r="O23" s="30"/>
      <c r="P23" s="30"/>
    </row>
    <row r="24" spans="1:16" x14ac:dyDescent="0.2">
      <c r="A24" s="30"/>
      <c r="B24" s="30"/>
      <c r="C24" s="30"/>
      <c r="D24" s="30"/>
      <c r="E24" s="30"/>
      <c r="F24" s="30"/>
      <c r="G24" s="30"/>
      <c r="H24" s="30"/>
      <c r="I24" s="30"/>
      <c r="J24" s="30"/>
      <c r="K24" s="30"/>
      <c r="L24" s="30"/>
      <c r="M24" s="30"/>
      <c r="N24" s="30"/>
      <c r="O24" s="30"/>
      <c r="P24" s="30"/>
    </row>
    <row r="25" spans="1:16" x14ac:dyDescent="0.2">
      <c r="A25" s="30"/>
      <c r="B25" s="30"/>
      <c r="C25" s="30"/>
      <c r="D25" s="30"/>
      <c r="E25" s="30"/>
      <c r="F25" s="30"/>
      <c r="G25" s="30"/>
      <c r="H25" s="30"/>
      <c r="I25" s="30"/>
      <c r="J25" s="30"/>
      <c r="K25" s="30"/>
      <c r="L25" s="30"/>
      <c r="M25" s="30"/>
      <c r="N25" s="30"/>
      <c r="O25" s="30"/>
      <c r="P25" s="30"/>
    </row>
    <row r="26" spans="1:16" x14ac:dyDescent="0.2">
      <c r="A26" s="30"/>
      <c r="B26" s="30"/>
      <c r="C26" s="30"/>
      <c r="D26" s="30"/>
      <c r="E26" s="30"/>
      <c r="F26" s="30"/>
      <c r="G26" s="30"/>
      <c r="H26" s="30"/>
      <c r="I26" s="30"/>
      <c r="J26" s="30"/>
      <c r="K26" s="30"/>
      <c r="L26" s="30"/>
      <c r="M26" s="30"/>
      <c r="N26" s="30"/>
      <c r="O26" s="30"/>
      <c r="P26" s="30"/>
    </row>
    <row r="27" spans="1:16" x14ac:dyDescent="0.2">
      <c r="A27" s="30"/>
      <c r="B27" s="30"/>
      <c r="C27" s="30"/>
      <c r="D27" s="30"/>
      <c r="E27" s="30"/>
      <c r="F27" s="30"/>
      <c r="G27" s="30"/>
      <c r="H27" s="30"/>
      <c r="I27" s="30"/>
      <c r="J27" s="30"/>
      <c r="K27" s="30"/>
      <c r="L27" s="30"/>
      <c r="M27" s="30"/>
      <c r="N27" s="30"/>
      <c r="O27" s="30"/>
      <c r="P27" s="30"/>
    </row>
    <row r="28" spans="1:16" x14ac:dyDescent="0.2">
      <c r="A28" s="30"/>
      <c r="B28" s="30"/>
      <c r="C28" s="30"/>
      <c r="D28" s="30"/>
      <c r="E28" s="30"/>
      <c r="F28" s="30"/>
      <c r="G28" s="30"/>
      <c r="H28" s="30"/>
      <c r="I28" s="30"/>
      <c r="J28" s="30"/>
      <c r="K28" s="30"/>
      <c r="L28" s="30"/>
      <c r="M28" s="30"/>
      <c r="N28" s="30"/>
      <c r="O28" s="30"/>
      <c r="P28" s="30"/>
    </row>
    <row r="29" spans="1:16" x14ac:dyDescent="0.2">
      <c r="A29" s="30"/>
      <c r="B29" s="30"/>
      <c r="C29" s="30"/>
      <c r="D29" s="30"/>
      <c r="E29" s="30"/>
      <c r="F29" s="30"/>
      <c r="G29" s="30"/>
      <c r="H29" s="30"/>
      <c r="I29" s="30"/>
      <c r="J29" s="30"/>
      <c r="K29" s="30"/>
      <c r="L29" s="30"/>
      <c r="M29" s="30"/>
      <c r="N29" s="30"/>
      <c r="O29" s="30"/>
      <c r="P29" s="30"/>
    </row>
    <row r="30" spans="1:16" x14ac:dyDescent="0.2">
      <c r="A30" s="30"/>
      <c r="B30" s="30"/>
      <c r="C30" s="30"/>
      <c r="D30" s="30"/>
      <c r="E30" s="30"/>
      <c r="F30" s="30"/>
      <c r="G30" s="30"/>
      <c r="H30" s="30"/>
      <c r="I30" s="30"/>
      <c r="J30" s="30"/>
      <c r="K30" s="30"/>
      <c r="L30" s="30"/>
      <c r="M30" s="30"/>
      <c r="N30" s="30"/>
      <c r="O30" s="30"/>
      <c r="P30" s="30"/>
    </row>
    <row r="31" spans="1:16" x14ac:dyDescent="0.2">
      <c r="A31" s="30"/>
      <c r="B31" s="30"/>
      <c r="C31" s="30"/>
      <c r="D31" s="30"/>
      <c r="E31" s="30"/>
      <c r="F31" s="30"/>
      <c r="G31" s="30"/>
      <c r="H31" s="30"/>
      <c r="I31" s="30"/>
      <c r="J31" s="30"/>
      <c r="K31" s="30"/>
      <c r="L31" s="30"/>
      <c r="M31" s="30"/>
      <c r="N31" s="30"/>
      <c r="O31" s="30"/>
      <c r="P31" s="30"/>
    </row>
    <row r="32" spans="1:16" x14ac:dyDescent="0.2">
      <c r="A32" s="30"/>
      <c r="B32" s="30"/>
      <c r="C32" s="30"/>
      <c r="D32" s="30"/>
      <c r="E32" s="30"/>
      <c r="F32" s="30"/>
      <c r="G32" s="30"/>
      <c r="H32" s="30"/>
      <c r="I32" s="30"/>
      <c r="J32" s="30"/>
      <c r="K32" s="30"/>
      <c r="L32" s="30"/>
      <c r="M32" s="30"/>
      <c r="N32" s="30"/>
      <c r="O32" s="30"/>
      <c r="P32" s="30"/>
    </row>
    <row r="33" spans="1:16" x14ac:dyDescent="0.2">
      <c r="A33" s="30"/>
      <c r="B33" s="30"/>
      <c r="C33" s="30"/>
      <c r="D33" s="30"/>
      <c r="E33" s="30"/>
      <c r="F33" s="30"/>
      <c r="G33" s="30"/>
      <c r="H33" s="30"/>
      <c r="I33" s="30"/>
      <c r="J33" s="30"/>
      <c r="K33" s="30"/>
      <c r="L33" s="30"/>
      <c r="M33" s="30"/>
      <c r="N33" s="30"/>
      <c r="O33" s="30"/>
      <c r="P33" s="30"/>
    </row>
    <row r="34" spans="1:16" x14ac:dyDescent="0.2">
      <c r="A34" s="30"/>
      <c r="B34" s="30"/>
      <c r="C34" s="30"/>
      <c r="D34" s="30"/>
      <c r="E34" s="30"/>
      <c r="F34" s="30"/>
      <c r="G34" s="30"/>
      <c r="H34" s="30"/>
      <c r="I34" s="30"/>
      <c r="J34" s="30"/>
      <c r="K34" s="30"/>
      <c r="L34" s="30"/>
      <c r="M34" s="30"/>
      <c r="N34" s="30"/>
      <c r="O34" s="30"/>
      <c r="P34" s="30"/>
    </row>
    <row r="35" spans="1:16" x14ac:dyDescent="0.2">
      <c r="A35" s="30"/>
      <c r="B35" s="30"/>
      <c r="C35" s="30"/>
      <c r="D35" s="30"/>
      <c r="E35" s="30"/>
      <c r="F35" s="30"/>
      <c r="G35" s="30"/>
      <c r="H35" s="30"/>
      <c r="I35" s="30"/>
      <c r="J35" s="30"/>
      <c r="K35" s="30"/>
      <c r="L35" s="30"/>
      <c r="M35" s="30"/>
      <c r="N35" s="30"/>
      <c r="O35" s="30"/>
      <c r="P35" s="30"/>
    </row>
    <row r="36" spans="1:16" x14ac:dyDescent="0.2">
      <c r="A36" s="30"/>
      <c r="B36" s="30"/>
      <c r="C36" s="30"/>
      <c r="D36" s="30"/>
      <c r="E36" s="30"/>
      <c r="F36" s="30"/>
      <c r="G36" s="30"/>
      <c r="H36" s="30"/>
      <c r="I36" s="30"/>
      <c r="J36" s="30"/>
      <c r="K36" s="30"/>
      <c r="L36" s="30"/>
      <c r="M36" s="30"/>
      <c r="N36" s="30"/>
      <c r="O36" s="30"/>
      <c r="P36" s="30"/>
    </row>
    <row r="37" spans="1:16" x14ac:dyDescent="0.2">
      <c r="A37" s="30"/>
      <c r="B37" s="30"/>
      <c r="C37" s="30"/>
      <c r="D37" s="30"/>
      <c r="E37" s="30"/>
      <c r="F37" s="30"/>
      <c r="G37" s="30"/>
      <c r="H37" s="30"/>
      <c r="I37" s="30"/>
      <c r="J37" s="30"/>
      <c r="K37" s="30"/>
      <c r="L37" s="30"/>
      <c r="M37" s="30"/>
      <c r="N37" s="30"/>
      <c r="O37" s="30"/>
      <c r="P37" s="30"/>
    </row>
    <row r="38" spans="1:16" x14ac:dyDescent="0.2">
      <c r="A38" s="30"/>
      <c r="B38" s="30"/>
      <c r="C38" s="30"/>
      <c r="D38" s="30"/>
      <c r="E38" s="30"/>
      <c r="F38" s="30"/>
      <c r="G38" s="30"/>
      <c r="H38" s="30"/>
      <c r="I38" s="30"/>
      <c r="J38" s="30"/>
      <c r="K38" s="30"/>
      <c r="L38" s="30"/>
      <c r="M38" s="30"/>
      <c r="N38" s="30"/>
      <c r="O38" s="30"/>
      <c r="P38" s="30"/>
    </row>
    <row r="39" spans="1:16" x14ac:dyDescent="0.2">
      <c r="A39" s="30"/>
      <c r="B39" s="30"/>
      <c r="C39" s="30"/>
      <c r="D39" s="30"/>
      <c r="E39" s="30"/>
      <c r="F39" s="30"/>
      <c r="G39" s="30"/>
      <c r="H39" s="30"/>
      <c r="I39" s="30"/>
      <c r="J39" s="30"/>
      <c r="K39" s="30"/>
      <c r="L39" s="30"/>
      <c r="M39" s="30"/>
      <c r="N39" s="30"/>
      <c r="O39" s="30"/>
      <c r="P39" s="30"/>
    </row>
    <row r="40" spans="1:16" x14ac:dyDescent="0.2">
      <c r="A40" s="30"/>
      <c r="B40" s="30"/>
      <c r="C40" s="30"/>
      <c r="D40" s="30"/>
      <c r="E40" s="30"/>
      <c r="F40" s="30"/>
      <c r="G40" s="30"/>
      <c r="H40" s="30"/>
      <c r="I40" s="30"/>
      <c r="J40" s="30"/>
      <c r="K40" s="30"/>
      <c r="L40" s="30"/>
      <c r="M40" s="30"/>
      <c r="N40" s="30"/>
      <c r="O40" s="30"/>
      <c r="P40" s="30"/>
    </row>
    <row r="42" spans="1:16" x14ac:dyDescent="0.2">
      <c r="A42" s="30" t="s">
        <v>19</v>
      </c>
      <c r="B42" s="30"/>
      <c r="C42" s="30"/>
      <c r="D42" s="30"/>
      <c r="E42" s="30"/>
      <c r="F42" s="30"/>
      <c r="G42" s="30"/>
      <c r="H42" s="30"/>
      <c r="I42" s="30"/>
      <c r="J42" s="30"/>
      <c r="K42" s="30"/>
      <c r="L42" s="30"/>
      <c r="M42" s="30"/>
      <c r="N42" s="30"/>
      <c r="O42" s="30"/>
      <c r="P42" s="30"/>
    </row>
    <row r="43" spans="1:16" x14ac:dyDescent="0.2">
      <c r="A43" s="30"/>
      <c r="B43" s="30"/>
      <c r="C43" s="30"/>
      <c r="D43" s="30"/>
      <c r="E43" s="30"/>
      <c r="F43" s="30"/>
      <c r="G43" s="30"/>
      <c r="H43" s="30"/>
      <c r="I43" s="30"/>
      <c r="J43" s="30"/>
      <c r="K43" s="30"/>
      <c r="L43" s="30"/>
      <c r="M43" s="30"/>
      <c r="N43" s="30"/>
      <c r="O43" s="30"/>
      <c r="P43" s="30"/>
    </row>
    <row r="44" spans="1:16" x14ac:dyDescent="0.2">
      <c r="A44" s="30"/>
      <c r="B44" s="30"/>
      <c r="C44" s="30"/>
      <c r="D44" s="30"/>
      <c r="E44" s="30"/>
      <c r="F44" s="30"/>
      <c r="G44" s="30"/>
      <c r="H44" s="30"/>
      <c r="I44" s="30"/>
      <c r="J44" s="30"/>
      <c r="K44" s="30"/>
      <c r="L44" s="30"/>
      <c r="M44" s="30"/>
      <c r="N44" s="30"/>
      <c r="O44" s="30"/>
      <c r="P44" s="30"/>
    </row>
    <row r="45" spans="1:16" x14ac:dyDescent="0.2">
      <c r="A45" s="30"/>
      <c r="B45" s="30"/>
      <c r="C45" s="30"/>
      <c r="D45" s="30"/>
      <c r="E45" s="30"/>
      <c r="F45" s="30"/>
      <c r="G45" s="30"/>
      <c r="H45" s="30"/>
      <c r="I45" s="30"/>
      <c r="J45" s="30"/>
      <c r="K45" s="30"/>
      <c r="L45" s="30"/>
      <c r="M45" s="30"/>
      <c r="N45" s="30"/>
      <c r="O45" s="30"/>
      <c r="P45" s="30"/>
    </row>
    <row r="46" spans="1:16" x14ac:dyDescent="0.2">
      <c r="A46" s="30"/>
      <c r="B46" s="30"/>
      <c r="C46" s="30"/>
      <c r="D46" s="30"/>
      <c r="E46" s="30"/>
      <c r="F46" s="30"/>
      <c r="G46" s="30"/>
      <c r="H46" s="30"/>
      <c r="I46" s="30"/>
      <c r="J46" s="30"/>
      <c r="K46" s="30"/>
      <c r="L46" s="30"/>
      <c r="M46" s="30"/>
      <c r="N46" s="30"/>
      <c r="O46" s="30"/>
      <c r="P46" s="30"/>
    </row>
    <row r="47" spans="1:16" x14ac:dyDescent="0.2">
      <c r="A47" s="30"/>
      <c r="B47" s="30"/>
      <c r="C47" s="30"/>
      <c r="D47" s="30"/>
      <c r="E47" s="30"/>
      <c r="F47" s="30"/>
      <c r="G47" s="30"/>
      <c r="H47" s="30"/>
      <c r="I47" s="30"/>
      <c r="J47" s="30"/>
      <c r="K47" s="30"/>
      <c r="L47" s="30"/>
      <c r="M47" s="30"/>
      <c r="N47" s="30"/>
      <c r="O47" s="30"/>
      <c r="P47" s="30"/>
    </row>
    <row r="48" spans="1:16" x14ac:dyDescent="0.2">
      <c r="A48" s="30"/>
      <c r="B48" s="30"/>
      <c r="C48" s="30"/>
      <c r="D48" s="30"/>
      <c r="E48" s="30"/>
      <c r="F48" s="30"/>
      <c r="G48" s="30"/>
      <c r="H48" s="30"/>
      <c r="I48" s="30"/>
      <c r="J48" s="30"/>
      <c r="K48" s="30"/>
      <c r="L48" s="30"/>
      <c r="M48" s="30"/>
      <c r="N48" s="30"/>
      <c r="O48" s="30"/>
      <c r="P48" s="30"/>
    </row>
    <row r="49" spans="1:16" x14ac:dyDescent="0.2">
      <c r="A49" s="30"/>
      <c r="B49" s="30"/>
      <c r="C49" s="30"/>
      <c r="D49" s="30"/>
      <c r="E49" s="30"/>
      <c r="F49" s="30"/>
      <c r="G49" s="30"/>
      <c r="H49" s="30"/>
      <c r="I49" s="30"/>
      <c r="J49" s="30"/>
      <c r="K49" s="30"/>
      <c r="L49" s="30"/>
      <c r="M49" s="30"/>
      <c r="N49" s="30"/>
      <c r="O49" s="30"/>
      <c r="P49" s="30"/>
    </row>
    <row r="50" spans="1:16" x14ac:dyDescent="0.2">
      <c r="A50" s="30"/>
      <c r="B50" s="30"/>
      <c r="C50" s="30"/>
      <c r="D50" s="30"/>
      <c r="E50" s="30"/>
      <c r="F50" s="30"/>
      <c r="G50" s="30"/>
      <c r="H50" s="30"/>
      <c r="I50" s="30"/>
      <c r="J50" s="30"/>
      <c r="K50" s="30"/>
      <c r="L50" s="30"/>
      <c r="M50" s="30"/>
      <c r="N50" s="30"/>
      <c r="O50" s="30"/>
      <c r="P50" s="30"/>
    </row>
    <row r="51" spans="1:16" x14ac:dyDescent="0.2">
      <c r="A51" s="30"/>
      <c r="B51" s="30"/>
      <c r="C51" s="30"/>
      <c r="D51" s="30"/>
      <c r="E51" s="30"/>
      <c r="F51" s="30"/>
      <c r="G51" s="30"/>
      <c r="H51" s="30"/>
      <c r="I51" s="30"/>
      <c r="J51" s="30"/>
      <c r="K51" s="30"/>
      <c r="L51" s="30"/>
      <c r="M51" s="30"/>
      <c r="N51" s="30"/>
      <c r="O51" s="30"/>
      <c r="P51" s="30"/>
    </row>
    <row r="52" spans="1:16" x14ac:dyDescent="0.2">
      <c r="A52" s="30"/>
      <c r="B52" s="30"/>
      <c r="C52" s="30"/>
      <c r="D52" s="30"/>
      <c r="E52" s="30"/>
      <c r="F52" s="30"/>
      <c r="G52" s="30"/>
      <c r="H52" s="30"/>
      <c r="I52" s="30"/>
      <c r="J52" s="30"/>
      <c r="K52" s="30"/>
      <c r="L52" s="30"/>
      <c r="M52" s="30"/>
      <c r="N52" s="30"/>
      <c r="O52" s="30"/>
      <c r="P52" s="30"/>
    </row>
    <row r="53" spans="1:16" x14ac:dyDescent="0.2">
      <c r="A53" s="30"/>
      <c r="B53" s="30"/>
      <c r="C53" s="30"/>
      <c r="D53" s="30"/>
      <c r="E53" s="30"/>
      <c r="F53" s="30"/>
      <c r="G53" s="30"/>
      <c r="H53" s="30"/>
      <c r="I53" s="30"/>
      <c r="J53" s="30"/>
      <c r="K53" s="30"/>
      <c r="L53" s="30"/>
      <c r="M53" s="30"/>
      <c r="N53" s="30"/>
      <c r="O53" s="30"/>
      <c r="P53" s="30"/>
    </row>
    <row r="54" spans="1:16" x14ac:dyDescent="0.2">
      <c r="A54" s="30"/>
      <c r="B54" s="30"/>
      <c r="C54" s="30"/>
      <c r="D54" s="30"/>
      <c r="E54" s="30"/>
      <c r="F54" s="30"/>
      <c r="G54" s="30"/>
      <c r="H54" s="30"/>
      <c r="I54" s="30"/>
      <c r="J54" s="30"/>
      <c r="K54" s="30"/>
      <c r="L54" s="30"/>
      <c r="M54" s="30"/>
      <c r="N54" s="30"/>
      <c r="O54" s="30"/>
      <c r="P54" s="30"/>
    </row>
    <row r="55" spans="1:16" x14ac:dyDescent="0.2">
      <c r="A55" s="30"/>
      <c r="B55" s="30"/>
      <c r="C55" s="30"/>
      <c r="D55" s="30"/>
      <c r="E55" s="30"/>
      <c r="F55" s="30"/>
      <c r="G55" s="30"/>
      <c r="H55" s="30"/>
      <c r="I55" s="30"/>
      <c r="J55" s="30"/>
      <c r="K55" s="30"/>
      <c r="L55" s="30"/>
      <c r="M55" s="30"/>
      <c r="N55" s="30"/>
      <c r="O55" s="30"/>
      <c r="P55" s="30"/>
    </row>
    <row r="56" spans="1:16" x14ac:dyDescent="0.2">
      <c r="A56" s="30"/>
      <c r="B56" s="30"/>
      <c r="C56" s="30"/>
      <c r="D56" s="30"/>
      <c r="E56" s="30"/>
      <c r="F56" s="30"/>
      <c r="G56" s="30"/>
      <c r="H56" s="30"/>
      <c r="I56" s="30"/>
      <c r="J56" s="30"/>
      <c r="K56" s="30"/>
      <c r="L56" s="30"/>
      <c r="M56" s="30"/>
      <c r="N56" s="30"/>
      <c r="O56" s="30"/>
      <c r="P56" s="30"/>
    </row>
    <row r="57" spans="1:16" x14ac:dyDescent="0.2">
      <c r="A57" s="30"/>
      <c r="B57" s="30"/>
      <c r="C57" s="30"/>
      <c r="D57" s="30"/>
      <c r="E57" s="30"/>
      <c r="F57" s="30"/>
      <c r="G57" s="30"/>
      <c r="H57" s="30"/>
      <c r="I57" s="30"/>
      <c r="J57" s="30"/>
      <c r="K57" s="30"/>
      <c r="L57" s="30"/>
      <c r="M57" s="30"/>
      <c r="N57" s="30"/>
      <c r="O57" s="30"/>
      <c r="P57" s="30"/>
    </row>
    <row r="60" spans="1:16" x14ac:dyDescent="0.2">
      <c r="A60" s="31" t="s">
        <v>90</v>
      </c>
      <c r="B60" s="31"/>
      <c r="C60" s="31"/>
      <c r="D60" s="31"/>
      <c r="E60" s="31"/>
      <c r="F60" s="31"/>
      <c r="G60" s="31"/>
      <c r="H60" s="31"/>
      <c r="I60" s="31"/>
      <c r="J60" s="31"/>
      <c r="K60" s="31"/>
      <c r="L60" s="31"/>
      <c r="M60" s="31"/>
      <c r="N60" s="31"/>
      <c r="O60" s="31"/>
      <c r="P60" s="31"/>
    </row>
    <row r="61" spans="1:16" x14ac:dyDescent="0.2">
      <c r="A61" s="31"/>
      <c r="B61" s="31"/>
      <c r="C61" s="31"/>
      <c r="D61" s="31"/>
      <c r="E61" s="31"/>
      <c r="F61" s="31"/>
      <c r="G61" s="31"/>
      <c r="H61" s="31"/>
      <c r="I61" s="31"/>
      <c r="J61" s="31"/>
      <c r="K61" s="31"/>
      <c r="L61" s="31"/>
      <c r="M61" s="31"/>
      <c r="N61" s="31"/>
      <c r="O61" s="31"/>
      <c r="P61" s="31"/>
    </row>
    <row r="62" spans="1:16" x14ac:dyDescent="0.2">
      <c r="A62" s="31"/>
      <c r="B62" s="31"/>
      <c r="C62" s="31"/>
      <c r="D62" s="31"/>
      <c r="E62" s="31"/>
      <c r="F62" s="31"/>
      <c r="G62" s="31"/>
      <c r="H62" s="31"/>
      <c r="I62" s="31"/>
      <c r="J62" s="31"/>
      <c r="K62" s="31"/>
      <c r="L62" s="31"/>
      <c r="M62" s="31"/>
      <c r="N62" s="31"/>
      <c r="O62" s="31"/>
      <c r="P62" s="31"/>
    </row>
    <row r="63" spans="1:16" x14ac:dyDescent="0.2">
      <c r="A63" s="31"/>
      <c r="B63" s="31"/>
      <c r="C63" s="31"/>
      <c r="D63" s="31"/>
      <c r="E63" s="31"/>
      <c r="F63" s="31"/>
      <c r="G63" s="31"/>
      <c r="H63" s="31"/>
      <c r="I63" s="31"/>
      <c r="J63" s="31"/>
      <c r="K63" s="31"/>
      <c r="L63" s="31"/>
      <c r="M63" s="31"/>
      <c r="N63" s="31"/>
      <c r="O63" s="31"/>
      <c r="P63" s="31"/>
    </row>
    <row r="64" spans="1:16" x14ac:dyDescent="0.2">
      <c r="A64" s="31"/>
      <c r="B64" s="31"/>
      <c r="C64" s="31"/>
      <c r="D64" s="31"/>
      <c r="E64" s="31"/>
      <c r="F64" s="31"/>
      <c r="G64" s="31"/>
      <c r="H64" s="31"/>
      <c r="I64" s="31"/>
      <c r="J64" s="31"/>
      <c r="K64" s="31"/>
      <c r="L64" s="31"/>
      <c r="M64" s="31"/>
      <c r="N64" s="31"/>
      <c r="O64" s="31"/>
      <c r="P64" s="31"/>
    </row>
    <row r="65" spans="1:16" x14ac:dyDescent="0.2">
      <c r="A65" s="31"/>
      <c r="B65" s="31"/>
      <c r="C65" s="31"/>
      <c r="D65" s="31"/>
      <c r="E65" s="31"/>
      <c r="F65" s="31"/>
      <c r="G65" s="31"/>
      <c r="H65" s="31"/>
      <c r="I65" s="31"/>
      <c r="J65" s="31"/>
      <c r="K65" s="31"/>
      <c r="L65" s="31"/>
      <c r="M65" s="31"/>
      <c r="N65" s="31"/>
      <c r="O65" s="31"/>
      <c r="P65" s="31"/>
    </row>
    <row r="66" spans="1:16" x14ac:dyDescent="0.2">
      <c r="A66" s="31"/>
      <c r="B66" s="31"/>
      <c r="C66" s="31"/>
      <c r="D66" s="31"/>
      <c r="E66" s="31"/>
      <c r="F66" s="31"/>
      <c r="G66" s="31"/>
      <c r="H66" s="31"/>
      <c r="I66" s="31"/>
      <c r="J66" s="31"/>
      <c r="K66" s="31"/>
      <c r="L66" s="31"/>
      <c r="M66" s="31"/>
      <c r="N66" s="31"/>
      <c r="O66" s="31"/>
      <c r="P66" s="31"/>
    </row>
    <row r="67" spans="1:16" x14ac:dyDescent="0.2">
      <c r="A67" s="31"/>
      <c r="B67" s="31"/>
      <c r="C67" s="31"/>
      <c r="D67" s="31"/>
      <c r="E67" s="31"/>
      <c r="F67" s="31"/>
      <c r="G67" s="31"/>
      <c r="H67" s="31"/>
      <c r="I67" s="31"/>
      <c r="J67" s="31"/>
      <c r="K67" s="31"/>
      <c r="L67" s="31"/>
      <c r="M67" s="31"/>
      <c r="N67" s="31"/>
      <c r="O67" s="31"/>
      <c r="P67" s="31"/>
    </row>
    <row r="68" spans="1:16" x14ac:dyDescent="0.2">
      <c r="A68" s="31"/>
      <c r="B68" s="31"/>
      <c r="C68" s="31"/>
      <c r="D68" s="31"/>
      <c r="E68" s="31"/>
      <c r="F68" s="31"/>
      <c r="G68" s="31"/>
      <c r="H68" s="31"/>
      <c r="I68" s="31"/>
      <c r="J68" s="31"/>
      <c r="K68" s="31"/>
      <c r="L68" s="31"/>
      <c r="M68" s="31"/>
      <c r="N68" s="31"/>
      <c r="O68" s="31"/>
      <c r="P68" s="31"/>
    </row>
    <row r="69" spans="1:16" x14ac:dyDescent="0.2">
      <c r="A69" s="31"/>
      <c r="B69" s="31"/>
      <c r="C69" s="31"/>
      <c r="D69" s="31"/>
      <c r="E69" s="31"/>
      <c r="F69" s="31"/>
      <c r="G69" s="31"/>
      <c r="H69" s="31"/>
      <c r="I69" s="31"/>
      <c r="J69" s="31"/>
      <c r="K69" s="31"/>
      <c r="L69" s="31"/>
      <c r="M69" s="31"/>
      <c r="N69" s="31"/>
      <c r="O69" s="31"/>
      <c r="P69" s="31"/>
    </row>
    <row r="70" spans="1:16" x14ac:dyDescent="0.2">
      <c r="A70" s="31"/>
      <c r="B70" s="31"/>
      <c r="C70" s="31"/>
      <c r="D70" s="31"/>
      <c r="E70" s="31"/>
      <c r="F70" s="31"/>
      <c r="G70" s="31"/>
      <c r="H70" s="31"/>
      <c r="I70" s="31"/>
      <c r="J70" s="31"/>
      <c r="K70" s="31"/>
      <c r="L70" s="31"/>
      <c r="M70" s="31"/>
      <c r="N70" s="31"/>
      <c r="O70" s="31"/>
      <c r="P70" s="31"/>
    </row>
    <row r="71" spans="1:16" x14ac:dyDescent="0.2">
      <c r="A71" s="31"/>
      <c r="B71" s="31"/>
      <c r="C71" s="31"/>
      <c r="D71" s="31"/>
      <c r="E71" s="31"/>
      <c r="F71" s="31"/>
      <c r="G71" s="31"/>
      <c r="H71" s="31"/>
      <c r="I71" s="31"/>
      <c r="J71" s="31"/>
      <c r="K71" s="31"/>
      <c r="L71" s="31"/>
      <c r="M71" s="31"/>
      <c r="N71" s="31"/>
      <c r="O71" s="31"/>
      <c r="P71" s="31"/>
    </row>
    <row r="72" spans="1:16" x14ac:dyDescent="0.2">
      <c r="A72" s="31"/>
      <c r="B72" s="31"/>
      <c r="C72" s="31"/>
      <c r="D72" s="31"/>
      <c r="E72" s="31"/>
      <c r="F72" s="31"/>
      <c r="G72" s="31"/>
      <c r="H72" s="31"/>
      <c r="I72" s="31"/>
      <c r="J72" s="31"/>
      <c r="K72" s="31"/>
      <c r="L72" s="31"/>
      <c r="M72" s="31"/>
      <c r="N72" s="31"/>
      <c r="O72" s="31"/>
      <c r="P72" s="31"/>
    </row>
    <row r="73" spans="1:16" x14ac:dyDescent="0.2">
      <c r="A73" s="31"/>
      <c r="B73" s="31"/>
      <c r="C73" s="31"/>
      <c r="D73" s="31"/>
      <c r="E73" s="31"/>
      <c r="F73" s="31"/>
      <c r="G73" s="31"/>
      <c r="H73" s="31"/>
      <c r="I73" s="31"/>
      <c r="J73" s="31"/>
      <c r="K73" s="31"/>
      <c r="L73" s="31"/>
      <c r="M73" s="31"/>
      <c r="N73" s="31"/>
      <c r="O73" s="31"/>
      <c r="P73" s="31"/>
    </row>
    <row r="74" spans="1:16" x14ac:dyDescent="0.2">
      <c r="A74" s="31"/>
      <c r="B74" s="31"/>
      <c r="C74" s="31"/>
      <c r="D74" s="31"/>
      <c r="E74" s="31"/>
      <c r="F74" s="31"/>
      <c r="G74" s="31"/>
      <c r="H74" s="31"/>
      <c r="I74" s="31"/>
      <c r="J74" s="31"/>
      <c r="K74" s="31"/>
      <c r="L74" s="31"/>
      <c r="M74" s="31"/>
      <c r="N74" s="31"/>
      <c r="O74" s="31"/>
      <c r="P74" s="31"/>
    </row>
    <row r="75" spans="1:16" x14ac:dyDescent="0.2">
      <c r="A75" s="31"/>
      <c r="B75" s="31"/>
      <c r="C75" s="31"/>
      <c r="D75" s="31"/>
      <c r="E75" s="31"/>
      <c r="F75" s="31"/>
      <c r="G75" s="31"/>
      <c r="H75" s="31"/>
      <c r="I75" s="31"/>
      <c r="J75" s="31"/>
      <c r="K75" s="31"/>
      <c r="L75" s="31"/>
      <c r="M75" s="31"/>
      <c r="N75" s="31"/>
      <c r="O75" s="31"/>
      <c r="P75" s="31"/>
    </row>
    <row r="76" spans="1:16" x14ac:dyDescent="0.2">
      <c r="A76" s="31"/>
      <c r="B76" s="31"/>
      <c r="C76" s="31"/>
      <c r="D76" s="31"/>
      <c r="E76" s="31"/>
      <c r="F76" s="31"/>
      <c r="G76" s="31"/>
      <c r="H76" s="31"/>
      <c r="I76" s="31"/>
      <c r="J76" s="31"/>
      <c r="K76" s="31"/>
      <c r="L76" s="31"/>
      <c r="M76" s="31"/>
      <c r="N76" s="31"/>
      <c r="O76" s="31"/>
      <c r="P76" s="31"/>
    </row>
    <row r="77" spans="1:16" x14ac:dyDescent="0.2">
      <c r="A77" s="31" t="s">
        <v>41</v>
      </c>
      <c r="B77" s="31"/>
      <c r="C77" s="31"/>
      <c r="D77" s="31"/>
      <c r="E77" s="31"/>
      <c r="F77" s="31"/>
      <c r="G77" s="31"/>
      <c r="H77" s="31"/>
      <c r="I77" s="31"/>
      <c r="J77" s="31"/>
      <c r="K77" s="31"/>
      <c r="L77" s="31"/>
      <c r="M77" s="31"/>
      <c r="N77" s="31"/>
      <c r="O77" s="31"/>
      <c r="P77" s="31"/>
    </row>
    <row r="78" spans="1:16" x14ac:dyDescent="0.2">
      <c r="A78" s="31"/>
      <c r="B78" s="31"/>
      <c r="C78" s="31"/>
      <c r="D78" s="31"/>
      <c r="E78" s="31"/>
      <c r="F78" s="31"/>
      <c r="G78" s="31"/>
      <c r="H78" s="31"/>
      <c r="I78" s="31"/>
      <c r="J78" s="31"/>
      <c r="K78" s="31"/>
      <c r="L78" s="31"/>
      <c r="M78" s="31"/>
      <c r="N78" s="31"/>
      <c r="O78" s="31"/>
      <c r="P78" s="31"/>
    </row>
    <row r="79" spans="1:16" x14ac:dyDescent="0.2">
      <c r="A79" s="31"/>
      <c r="B79" s="31"/>
      <c r="C79" s="31"/>
      <c r="D79" s="31"/>
      <c r="E79" s="31"/>
      <c r="F79" s="31"/>
      <c r="G79" s="31"/>
      <c r="H79" s="31"/>
      <c r="I79" s="31"/>
      <c r="J79" s="31"/>
      <c r="K79" s="31"/>
      <c r="L79" s="31"/>
      <c r="M79" s="31"/>
      <c r="N79" s="31"/>
      <c r="O79" s="31"/>
      <c r="P79" s="31"/>
    </row>
    <row r="80" spans="1:16" x14ac:dyDescent="0.2">
      <c r="A80" s="31"/>
      <c r="B80" s="31"/>
      <c r="C80" s="31"/>
      <c r="D80" s="31"/>
      <c r="E80" s="31"/>
      <c r="F80" s="31"/>
      <c r="G80" s="31"/>
      <c r="H80" s="31"/>
      <c r="I80" s="31"/>
      <c r="J80" s="31"/>
      <c r="K80" s="31"/>
      <c r="L80" s="31"/>
      <c r="M80" s="31"/>
      <c r="N80" s="31"/>
      <c r="O80" s="31"/>
      <c r="P80" s="31"/>
    </row>
    <row r="81" spans="1:16" x14ac:dyDescent="0.2">
      <c r="A81" s="31"/>
      <c r="B81" s="31"/>
      <c r="C81" s="31"/>
      <c r="D81" s="31"/>
      <c r="E81" s="31"/>
      <c r="F81" s="31"/>
      <c r="G81" s="31"/>
      <c r="H81" s="31"/>
      <c r="I81" s="31"/>
      <c r="J81" s="31"/>
      <c r="K81" s="31"/>
      <c r="L81" s="31"/>
      <c r="M81" s="31"/>
      <c r="N81" s="31"/>
      <c r="O81" s="31"/>
      <c r="P81" s="31"/>
    </row>
    <row r="82" spans="1:16" x14ac:dyDescent="0.2">
      <c r="A82" s="31"/>
      <c r="B82" s="31"/>
      <c r="C82" s="31"/>
      <c r="D82" s="31"/>
      <c r="E82" s="31"/>
      <c r="F82" s="31"/>
      <c r="G82" s="31"/>
      <c r="H82" s="31"/>
      <c r="I82" s="31"/>
      <c r="J82" s="31"/>
      <c r="K82" s="31"/>
      <c r="L82" s="31"/>
      <c r="M82" s="31"/>
      <c r="N82" s="31"/>
      <c r="O82" s="31"/>
      <c r="P82" s="31"/>
    </row>
    <row r="83" spans="1:16" x14ac:dyDescent="0.2">
      <c r="A83" s="31"/>
      <c r="B83" s="31"/>
      <c r="C83" s="31"/>
      <c r="D83" s="31"/>
      <c r="E83" s="31"/>
      <c r="F83" s="31"/>
      <c r="G83" s="31"/>
      <c r="H83" s="31"/>
      <c r="I83" s="31"/>
      <c r="J83" s="31"/>
      <c r="K83" s="31"/>
      <c r="L83" s="31"/>
      <c r="M83" s="31"/>
      <c r="N83" s="31"/>
      <c r="O83" s="31"/>
      <c r="P83" s="31"/>
    </row>
    <row r="84" spans="1:16" x14ac:dyDescent="0.2">
      <c r="A84" s="31"/>
      <c r="B84" s="31"/>
      <c r="C84" s="31"/>
      <c r="D84" s="31"/>
      <c r="E84" s="31"/>
      <c r="F84" s="31"/>
      <c r="G84" s="31"/>
      <c r="H84" s="31"/>
      <c r="I84" s="31"/>
      <c r="J84" s="31"/>
      <c r="K84" s="31"/>
      <c r="L84" s="31"/>
      <c r="M84" s="31"/>
      <c r="N84" s="31"/>
      <c r="O84" s="31"/>
      <c r="P84" s="31"/>
    </row>
    <row r="85" spans="1:16" x14ac:dyDescent="0.2">
      <c r="A85" s="31"/>
      <c r="B85" s="31"/>
      <c r="C85" s="31"/>
      <c r="D85" s="31"/>
      <c r="E85" s="31"/>
      <c r="F85" s="31"/>
      <c r="G85" s="31"/>
      <c r="H85" s="31"/>
      <c r="I85" s="31"/>
      <c r="J85" s="31"/>
      <c r="K85" s="31"/>
      <c r="L85" s="31"/>
      <c r="M85" s="31"/>
      <c r="N85" s="31"/>
      <c r="O85" s="31"/>
      <c r="P85" s="31"/>
    </row>
    <row r="86" spans="1:16" x14ac:dyDescent="0.2">
      <c r="A86" s="31"/>
      <c r="B86" s="31"/>
      <c r="C86" s="31"/>
      <c r="D86" s="31"/>
      <c r="E86" s="31"/>
      <c r="F86" s="31"/>
      <c r="G86" s="31"/>
      <c r="H86" s="31"/>
      <c r="I86" s="31"/>
      <c r="J86" s="31"/>
      <c r="K86" s="31"/>
      <c r="L86" s="31"/>
      <c r="M86" s="31"/>
      <c r="N86" s="31"/>
      <c r="O86" s="31"/>
      <c r="P86" s="31"/>
    </row>
    <row r="87" spans="1:16" x14ac:dyDescent="0.2">
      <c r="A87" s="31"/>
      <c r="B87" s="31"/>
      <c r="C87" s="31"/>
      <c r="D87" s="31"/>
      <c r="E87" s="31"/>
      <c r="F87" s="31"/>
      <c r="G87" s="31"/>
      <c r="H87" s="31"/>
      <c r="I87" s="31"/>
      <c r="J87" s="31"/>
      <c r="K87" s="31"/>
      <c r="L87" s="31"/>
      <c r="M87" s="31"/>
      <c r="N87" s="31"/>
      <c r="O87" s="31"/>
      <c r="P87" s="31"/>
    </row>
    <row r="88" spans="1:16" x14ac:dyDescent="0.2">
      <c r="A88" s="31"/>
      <c r="B88" s="31"/>
      <c r="C88" s="31"/>
      <c r="D88" s="31"/>
      <c r="E88" s="31"/>
      <c r="F88" s="31"/>
      <c r="G88" s="31"/>
      <c r="H88" s="31"/>
      <c r="I88" s="31"/>
      <c r="J88" s="31"/>
      <c r="K88" s="31"/>
      <c r="L88" s="31"/>
      <c r="M88" s="31"/>
      <c r="N88" s="31"/>
      <c r="O88" s="31"/>
      <c r="P88" s="31"/>
    </row>
    <row r="89" spans="1:16" x14ac:dyDescent="0.2">
      <c r="A89" s="31"/>
      <c r="B89" s="31"/>
      <c r="C89" s="31"/>
      <c r="D89" s="31"/>
      <c r="E89" s="31"/>
      <c r="F89" s="31"/>
      <c r="G89" s="31"/>
      <c r="H89" s="31"/>
      <c r="I89" s="31"/>
      <c r="J89" s="31"/>
      <c r="K89" s="31"/>
      <c r="L89" s="31"/>
      <c r="M89" s="31"/>
      <c r="N89" s="31"/>
      <c r="O89" s="31"/>
      <c r="P89" s="31"/>
    </row>
    <row r="90" spans="1:16" x14ac:dyDescent="0.2">
      <c r="A90" s="31"/>
      <c r="B90" s="31"/>
      <c r="C90" s="31"/>
      <c r="D90" s="31"/>
      <c r="E90" s="31"/>
      <c r="F90" s="31"/>
      <c r="G90" s="31"/>
      <c r="H90" s="31"/>
      <c r="I90" s="31"/>
      <c r="J90" s="31"/>
      <c r="K90" s="31"/>
      <c r="L90" s="31"/>
      <c r="M90" s="31"/>
      <c r="N90" s="31"/>
      <c r="O90" s="31"/>
      <c r="P90" s="31"/>
    </row>
    <row r="91" spans="1:16" x14ac:dyDescent="0.2">
      <c r="A91" s="31"/>
      <c r="B91" s="31"/>
      <c r="C91" s="31"/>
      <c r="D91" s="31"/>
      <c r="E91" s="31"/>
      <c r="F91" s="31"/>
      <c r="G91" s="31"/>
      <c r="H91" s="31"/>
      <c r="I91" s="31"/>
      <c r="J91" s="31"/>
      <c r="K91" s="31"/>
      <c r="L91" s="31"/>
      <c r="M91" s="31"/>
      <c r="N91" s="31"/>
      <c r="O91" s="31"/>
      <c r="P91" s="31"/>
    </row>
    <row r="92" spans="1:16" x14ac:dyDescent="0.2">
      <c r="A92" s="31"/>
      <c r="B92" s="31"/>
      <c r="C92" s="31"/>
      <c r="D92" s="31"/>
      <c r="E92" s="31"/>
      <c r="F92" s="31"/>
      <c r="G92" s="31"/>
      <c r="H92" s="31"/>
      <c r="I92" s="31"/>
      <c r="J92" s="31"/>
      <c r="K92" s="31"/>
      <c r="L92" s="31"/>
      <c r="M92" s="31"/>
      <c r="N92" s="31"/>
      <c r="O92" s="31"/>
      <c r="P92" s="31"/>
    </row>
    <row r="93" spans="1:16" x14ac:dyDescent="0.2">
      <c r="A93" s="31"/>
      <c r="B93" s="31"/>
      <c r="C93" s="31"/>
      <c r="D93" s="31"/>
      <c r="E93" s="31"/>
      <c r="F93" s="31"/>
      <c r="G93" s="31"/>
      <c r="H93" s="31"/>
      <c r="I93" s="31"/>
      <c r="J93" s="31"/>
      <c r="K93" s="31"/>
      <c r="L93" s="31"/>
      <c r="M93" s="31"/>
      <c r="N93" s="31"/>
      <c r="O93" s="31"/>
      <c r="P93" s="31"/>
    </row>
    <row r="95" spans="1:16" x14ac:dyDescent="0.2">
      <c r="A95" s="30" t="s">
        <v>91</v>
      </c>
      <c r="B95" s="30"/>
      <c r="C95" s="30"/>
      <c r="D95" s="30"/>
      <c r="E95" s="30"/>
      <c r="F95" s="30"/>
      <c r="G95" s="30"/>
      <c r="H95" s="30"/>
      <c r="I95" s="30"/>
      <c r="J95" s="30"/>
      <c r="K95" s="30"/>
      <c r="L95" s="30"/>
      <c r="M95" s="30"/>
      <c r="N95" s="30"/>
      <c r="O95" s="30"/>
      <c r="P95" s="30"/>
    </row>
    <row r="96" spans="1:16" x14ac:dyDescent="0.2">
      <c r="A96" s="30"/>
      <c r="B96" s="30"/>
      <c r="C96" s="30"/>
      <c r="D96" s="30"/>
      <c r="E96" s="30"/>
      <c r="F96" s="30"/>
      <c r="G96" s="30"/>
      <c r="H96" s="30"/>
      <c r="I96" s="30"/>
      <c r="J96" s="30"/>
      <c r="K96" s="30"/>
      <c r="L96" s="30"/>
      <c r="M96" s="30"/>
      <c r="N96" s="30"/>
      <c r="O96" s="30"/>
      <c r="P96" s="30"/>
    </row>
    <row r="97" spans="1:16" x14ac:dyDescent="0.2">
      <c r="A97" s="30"/>
      <c r="B97" s="30"/>
      <c r="C97" s="30"/>
      <c r="D97" s="30"/>
      <c r="E97" s="30"/>
      <c r="F97" s="30"/>
      <c r="G97" s="30"/>
      <c r="H97" s="30"/>
      <c r="I97" s="30"/>
      <c r="J97" s="30"/>
      <c r="K97" s="30"/>
      <c r="L97" s="30"/>
      <c r="M97" s="30"/>
      <c r="N97" s="30"/>
      <c r="O97" s="30"/>
      <c r="P97" s="30"/>
    </row>
    <row r="98" spans="1:16" x14ac:dyDescent="0.2">
      <c r="A98" s="30"/>
      <c r="B98" s="30"/>
      <c r="C98" s="30"/>
      <c r="D98" s="30"/>
      <c r="E98" s="30"/>
      <c r="F98" s="30"/>
      <c r="G98" s="30"/>
      <c r="H98" s="30"/>
      <c r="I98" s="30"/>
      <c r="J98" s="30"/>
      <c r="K98" s="30"/>
      <c r="L98" s="30"/>
      <c r="M98" s="30"/>
      <c r="N98" s="30"/>
      <c r="O98" s="30"/>
      <c r="P98" s="30"/>
    </row>
    <row r="99" spans="1:16" x14ac:dyDescent="0.2">
      <c r="A99" s="30"/>
      <c r="B99" s="30"/>
      <c r="C99" s="30"/>
      <c r="D99" s="30"/>
      <c r="E99" s="30"/>
      <c r="F99" s="30"/>
      <c r="G99" s="30"/>
      <c r="H99" s="30"/>
      <c r="I99" s="30"/>
      <c r="J99" s="30"/>
      <c r="K99" s="30"/>
      <c r="L99" s="30"/>
      <c r="M99" s="30"/>
      <c r="N99" s="30"/>
      <c r="O99" s="30"/>
      <c r="P99" s="30"/>
    </row>
    <row r="100" spans="1:16" x14ac:dyDescent="0.2">
      <c r="A100" s="30"/>
      <c r="B100" s="30"/>
      <c r="C100" s="30"/>
      <c r="D100" s="30"/>
      <c r="E100" s="30"/>
      <c r="F100" s="30"/>
      <c r="G100" s="30"/>
      <c r="H100" s="30"/>
      <c r="I100" s="30"/>
      <c r="J100" s="30"/>
      <c r="K100" s="30"/>
      <c r="L100" s="30"/>
      <c r="M100" s="30"/>
      <c r="N100" s="30"/>
      <c r="O100" s="30"/>
      <c r="P100" s="30"/>
    </row>
    <row r="101" spans="1:16" x14ac:dyDescent="0.2">
      <c r="A101" s="30"/>
      <c r="B101" s="30"/>
      <c r="C101" s="30"/>
      <c r="D101" s="30"/>
      <c r="E101" s="30"/>
      <c r="F101" s="30"/>
      <c r="G101" s="30"/>
      <c r="H101" s="30"/>
      <c r="I101" s="30"/>
      <c r="J101" s="30"/>
      <c r="K101" s="30"/>
      <c r="L101" s="30"/>
      <c r="M101" s="30"/>
      <c r="N101" s="30"/>
      <c r="O101" s="30"/>
      <c r="P101" s="30"/>
    </row>
    <row r="102" spans="1:16" x14ac:dyDescent="0.2">
      <c r="A102" s="30"/>
      <c r="B102" s="30"/>
      <c r="C102" s="30"/>
      <c r="D102" s="30"/>
      <c r="E102" s="30"/>
      <c r="F102" s="30"/>
      <c r="G102" s="30"/>
      <c r="H102" s="30"/>
      <c r="I102" s="30"/>
      <c r="J102" s="30"/>
      <c r="K102" s="30"/>
      <c r="L102" s="30"/>
      <c r="M102" s="30"/>
      <c r="N102" s="30"/>
      <c r="O102" s="30"/>
      <c r="P102" s="30"/>
    </row>
    <row r="103" spans="1:16" x14ac:dyDescent="0.2">
      <c r="A103" s="30"/>
      <c r="B103" s="30"/>
      <c r="C103" s="30"/>
      <c r="D103" s="30"/>
      <c r="E103" s="30"/>
      <c r="F103" s="30"/>
      <c r="G103" s="30"/>
      <c r="H103" s="30"/>
      <c r="I103" s="30"/>
      <c r="J103" s="30"/>
      <c r="K103" s="30"/>
      <c r="L103" s="30"/>
      <c r="M103" s="30"/>
      <c r="N103" s="30"/>
      <c r="O103" s="30"/>
      <c r="P103" s="30"/>
    </row>
    <row r="104" spans="1:16" x14ac:dyDescent="0.2">
      <c r="A104" s="30"/>
      <c r="B104" s="30"/>
      <c r="C104" s="30"/>
      <c r="D104" s="30"/>
      <c r="E104" s="30"/>
      <c r="F104" s="30"/>
      <c r="G104" s="30"/>
      <c r="H104" s="30"/>
      <c r="I104" s="30"/>
      <c r="J104" s="30"/>
      <c r="K104" s="30"/>
      <c r="L104" s="30"/>
      <c r="M104" s="30"/>
      <c r="N104" s="30"/>
      <c r="O104" s="30"/>
      <c r="P104" s="30"/>
    </row>
    <row r="105" spans="1:16" x14ac:dyDescent="0.2">
      <c r="A105" s="30"/>
      <c r="B105" s="30"/>
      <c r="C105" s="30"/>
      <c r="D105" s="30"/>
      <c r="E105" s="30"/>
      <c r="F105" s="30"/>
      <c r="G105" s="30"/>
      <c r="H105" s="30"/>
      <c r="I105" s="30"/>
      <c r="J105" s="30"/>
      <c r="K105" s="30"/>
      <c r="L105" s="30"/>
      <c r="M105" s="30"/>
      <c r="N105" s="30"/>
      <c r="O105" s="30"/>
      <c r="P105" s="30"/>
    </row>
    <row r="106" spans="1:16" x14ac:dyDescent="0.2">
      <c r="A106" s="30"/>
      <c r="B106" s="30"/>
      <c r="C106" s="30"/>
      <c r="D106" s="30"/>
      <c r="E106" s="30"/>
      <c r="F106" s="30"/>
      <c r="G106" s="30"/>
      <c r="H106" s="30"/>
      <c r="I106" s="30"/>
      <c r="J106" s="30"/>
      <c r="K106" s="30"/>
      <c r="L106" s="30"/>
      <c r="M106" s="30"/>
      <c r="N106" s="30"/>
      <c r="O106" s="30"/>
      <c r="P106" s="30"/>
    </row>
    <row r="107" spans="1:16" x14ac:dyDescent="0.2">
      <c r="A107" s="30"/>
      <c r="B107" s="30"/>
      <c r="C107" s="30"/>
      <c r="D107" s="30"/>
      <c r="E107" s="30"/>
      <c r="F107" s="30"/>
      <c r="G107" s="30"/>
      <c r="H107" s="30"/>
      <c r="I107" s="30"/>
      <c r="J107" s="30"/>
      <c r="K107" s="30"/>
      <c r="L107" s="30"/>
      <c r="M107" s="30"/>
      <c r="N107" s="30"/>
      <c r="O107" s="30"/>
      <c r="P107" s="30"/>
    </row>
    <row r="108" spans="1:16" x14ac:dyDescent="0.2">
      <c r="A108" s="30"/>
      <c r="B108" s="30"/>
      <c r="C108" s="30"/>
      <c r="D108" s="30"/>
      <c r="E108" s="30"/>
      <c r="F108" s="30"/>
      <c r="G108" s="30"/>
      <c r="H108" s="30"/>
      <c r="I108" s="30"/>
      <c r="J108" s="30"/>
      <c r="K108" s="30"/>
      <c r="L108" s="30"/>
      <c r="M108" s="30"/>
      <c r="N108" s="30"/>
      <c r="O108" s="30"/>
      <c r="P108" s="30"/>
    </row>
    <row r="109" spans="1:16" x14ac:dyDescent="0.2">
      <c r="A109" s="30"/>
      <c r="B109" s="30"/>
      <c r="C109" s="30"/>
      <c r="D109" s="30"/>
      <c r="E109" s="30"/>
      <c r="F109" s="30"/>
      <c r="G109" s="30"/>
      <c r="H109" s="30"/>
      <c r="I109" s="30"/>
      <c r="J109" s="30"/>
      <c r="K109" s="30"/>
      <c r="L109" s="30"/>
      <c r="M109" s="30"/>
      <c r="N109" s="30"/>
      <c r="O109" s="30"/>
      <c r="P109" s="30"/>
    </row>
    <row r="110" spans="1:16" x14ac:dyDescent="0.2">
      <c r="A110" s="30"/>
      <c r="B110" s="30"/>
      <c r="C110" s="30"/>
      <c r="D110" s="30"/>
      <c r="E110" s="30"/>
      <c r="F110" s="30"/>
      <c r="G110" s="30"/>
      <c r="H110" s="30"/>
      <c r="I110" s="30"/>
      <c r="J110" s="30"/>
      <c r="K110" s="30"/>
      <c r="L110" s="30"/>
      <c r="M110" s="30"/>
      <c r="N110" s="30"/>
      <c r="O110" s="30"/>
      <c r="P110" s="30"/>
    </row>
    <row r="111" spans="1:16" x14ac:dyDescent="0.2">
      <c r="A111" s="30"/>
      <c r="B111" s="30"/>
      <c r="C111" s="30"/>
      <c r="D111" s="30"/>
      <c r="E111" s="30"/>
      <c r="F111" s="30"/>
      <c r="G111" s="30"/>
      <c r="H111" s="30"/>
      <c r="I111" s="30"/>
      <c r="J111" s="30"/>
      <c r="K111" s="30"/>
      <c r="L111" s="30"/>
      <c r="M111" s="30"/>
      <c r="N111" s="30"/>
      <c r="O111" s="30"/>
      <c r="P111" s="30"/>
    </row>
    <row r="112" spans="1:16" x14ac:dyDescent="0.2">
      <c r="A112" s="30" t="s">
        <v>58</v>
      </c>
      <c r="B112" s="30"/>
      <c r="C112" s="30"/>
      <c r="D112" s="30"/>
      <c r="E112" s="30"/>
      <c r="F112" s="30"/>
      <c r="G112" s="30"/>
      <c r="H112" s="30"/>
      <c r="I112" s="30"/>
      <c r="J112" s="30"/>
      <c r="K112" s="30"/>
      <c r="L112" s="30"/>
      <c r="M112" s="30"/>
      <c r="N112" s="30"/>
      <c r="O112" s="30"/>
      <c r="P112" s="30"/>
    </row>
    <row r="113" spans="1:16" x14ac:dyDescent="0.2">
      <c r="A113" s="30"/>
      <c r="B113" s="30"/>
      <c r="C113" s="30"/>
      <c r="D113" s="30"/>
      <c r="E113" s="30"/>
      <c r="F113" s="30"/>
      <c r="G113" s="30"/>
      <c r="H113" s="30"/>
      <c r="I113" s="30"/>
      <c r="J113" s="30"/>
      <c r="K113" s="30"/>
      <c r="L113" s="30"/>
      <c r="M113" s="30"/>
      <c r="N113" s="30"/>
      <c r="O113" s="30"/>
      <c r="P113" s="30"/>
    </row>
    <row r="114" spans="1:16" x14ac:dyDescent="0.2">
      <c r="A114" s="30"/>
      <c r="B114" s="30"/>
      <c r="C114" s="30"/>
      <c r="D114" s="30"/>
      <c r="E114" s="30"/>
      <c r="F114" s="30"/>
      <c r="G114" s="30"/>
      <c r="H114" s="30"/>
      <c r="I114" s="30"/>
      <c r="J114" s="30"/>
      <c r="K114" s="30"/>
      <c r="L114" s="30"/>
      <c r="M114" s="30"/>
      <c r="N114" s="30"/>
      <c r="O114" s="30"/>
      <c r="P114" s="30"/>
    </row>
    <row r="115" spans="1:16" x14ac:dyDescent="0.2">
      <c r="A115" s="30"/>
      <c r="B115" s="30"/>
      <c r="C115" s="30"/>
      <c r="D115" s="30"/>
      <c r="E115" s="30"/>
      <c r="F115" s="30"/>
      <c r="G115" s="30"/>
      <c r="H115" s="30"/>
      <c r="I115" s="30"/>
      <c r="J115" s="30"/>
      <c r="K115" s="30"/>
      <c r="L115" s="30"/>
      <c r="M115" s="30"/>
      <c r="N115" s="30"/>
      <c r="O115" s="30"/>
      <c r="P115" s="30"/>
    </row>
    <row r="116" spans="1:16" x14ac:dyDescent="0.2">
      <c r="A116" s="30"/>
      <c r="B116" s="30"/>
      <c r="C116" s="30"/>
      <c r="D116" s="30"/>
      <c r="E116" s="30"/>
      <c r="F116" s="30"/>
      <c r="G116" s="30"/>
      <c r="H116" s="30"/>
      <c r="I116" s="30"/>
      <c r="J116" s="30"/>
      <c r="K116" s="30"/>
      <c r="L116" s="30"/>
      <c r="M116" s="30"/>
      <c r="N116" s="30"/>
      <c r="O116" s="30"/>
      <c r="P116" s="30"/>
    </row>
    <row r="117" spans="1:16" x14ac:dyDescent="0.2">
      <c r="A117" s="30"/>
      <c r="B117" s="30"/>
      <c r="C117" s="30"/>
      <c r="D117" s="30"/>
      <c r="E117" s="30"/>
      <c r="F117" s="30"/>
      <c r="G117" s="30"/>
      <c r="H117" s="30"/>
      <c r="I117" s="30"/>
      <c r="J117" s="30"/>
      <c r="K117" s="30"/>
      <c r="L117" s="30"/>
      <c r="M117" s="30"/>
      <c r="N117" s="30"/>
      <c r="O117" s="30"/>
      <c r="P117" s="30"/>
    </row>
    <row r="118" spans="1:16" x14ac:dyDescent="0.2">
      <c r="A118" s="30"/>
      <c r="B118" s="30"/>
      <c r="C118" s="30"/>
      <c r="D118" s="30"/>
      <c r="E118" s="30"/>
      <c r="F118" s="30"/>
      <c r="G118" s="30"/>
      <c r="H118" s="30"/>
      <c r="I118" s="30"/>
      <c r="J118" s="30"/>
      <c r="K118" s="30"/>
      <c r="L118" s="30"/>
      <c r="M118" s="30"/>
      <c r="N118" s="30"/>
      <c r="O118" s="30"/>
      <c r="P118" s="30"/>
    </row>
    <row r="119" spans="1:16" x14ac:dyDescent="0.2">
      <c r="A119" s="30"/>
      <c r="B119" s="30"/>
      <c r="C119" s="30"/>
      <c r="D119" s="30"/>
      <c r="E119" s="30"/>
      <c r="F119" s="30"/>
      <c r="G119" s="30"/>
      <c r="H119" s="30"/>
      <c r="I119" s="30"/>
      <c r="J119" s="30"/>
      <c r="K119" s="30"/>
      <c r="L119" s="30"/>
      <c r="M119" s="30"/>
      <c r="N119" s="30"/>
      <c r="O119" s="30"/>
      <c r="P119" s="30"/>
    </row>
    <row r="120" spans="1:16" x14ac:dyDescent="0.2">
      <c r="A120" s="30"/>
      <c r="B120" s="30"/>
      <c r="C120" s="30"/>
      <c r="D120" s="30"/>
      <c r="E120" s="30"/>
      <c r="F120" s="30"/>
      <c r="G120" s="30"/>
      <c r="H120" s="30"/>
      <c r="I120" s="30"/>
      <c r="J120" s="30"/>
      <c r="K120" s="30"/>
      <c r="L120" s="30"/>
      <c r="M120" s="30"/>
      <c r="N120" s="30"/>
      <c r="O120" s="30"/>
      <c r="P120" s="30"/>
    </row>
    <row r="121" spans="1:16" x14ac:dyDescent="0.2">
      <c r="A121" s="30"/>
      <c r="B121" s="30"/>
      <c r="C121" s="30"/>
      <c r="D121" s="30"/>
      <c r="E121" s="30"/>
      <c r="F121" s="30"/>
      <c r="G121" s="30"/>
      <c r="H121" s="30"/>
      <c r="I121" s="30"/>
      <c r="J121" s="30"/>
      <c r="K121" s="30"/>
      <c r="L121" s="30"/>
      <c r="M121" s="30"/>
      <c r="N121" s="30"/>
      <c r="O121" s="30"/>
      <c r="P121" s="30"/>
    </row>
    <row r="122" spans="1:16" x14ac:dyDescent="0.2">
      <c r="A122" s="30"/>
      <c r="B122" s="30"/>
      <c r="C122" s="30"/>
      <c r="D122" s="30"/>
      <c r="E122" s="30"/>
      <c r="F122" s="30"/>
      <c r="G122" s="30"/>
      <c r="H122" s="30"/>
      <c r="I122" s="30"/>
      <c r="J122" s="30"/>
      <c r="K122" s="30"/>
      <c r="L122" s="30"/>
      <c r="M122" s="30"/>
      <c r="N122" s="30"/>
      <c r="O122" s="30"/>
      <c r="P122" s="30"/>
    </row>
    <row r="123" spans="1:16" x14ac:dyDescent="0.2">
      <c r="A123" s="30"/>
      <c r="B123" s="30"/>
      <c r="C123" s="30"/>
      <c r="D123" s="30"/>
      <c r="E123" s="30"/>
      <c r="F123" s="30"/>
      <c r="G123" s="30"/>
      <c r="H123" s="30"/>
      <c r="I123" s="30"/>
      <c r="J123" s="30"/>
      <c r="K123" s="30"/>
      <c r="L123" s="30"/>
      <c r="M123" s="30"/>
      <c r="N123" s="30"/>
      <c r="O123" s="30"/>
      <c r="P123" s="30"/>
    </row>
    <row r="124" spans="1:16" x14ac:dyDescent="0.2">
      <c r="A124" s="30"/>
      <c r="B124" s="30"/>
      <c r="C124" s="30"/>
      <c r="D124" s="30"/>
      <c r="E124" s="30"/>
      <c r="F124" s="30"/>
      <c r="G124" s="30"/>
      <c r="H124" s="30"/>
      <c r="I124" s="30"/>
      <c r="J124" s="30"/>
      <c r="K124" s="30"/>
      <c r="L124" s="30"/>
      <c r="M124" s="30"/>
      <c r="N124" s="30"/>
      <c r="O124" s="30"/>
      <c r="P124" s="30"/>
    </row>
    <row r="125" spans="1:16" x14ac:dyDescent="0.2">
      <c r="A125" s="30"/>
      <c r="B125" s="30"/>
      <c r="C125" s="30"/>
      <c r="D125" s="30"/>
      <c r="E125" s="30"/>
      <c r="F125" s="30"/>
      <c r="G125" s="30"/>
      <c r="H125" s="30"/>
      <c r="I125" s="30"/>
      <c r="J125" s="30"/>
      <c r="K125" s="30"/>
      <c r="L125" s="30"/>
      <c r="M125" s="30"/>
      <c r="N125" s="30"/>
      <c r="O125" s="30"/>
      <c r="P125" s="30"/>
    </row>
    <row r="126" spans="1:16" x14ac:dyDescent="0.2">
      <c r="A126" s="30"/>
      <c r="B126" s="30"/>
      <c r="C126" s="30"/>
      <c r="D126" s="30"/>
      <c r="E126" s="30"/>
      <c r="F126" s="30"/>
      <c r="G126" s="30"/>
      <c r="H126" s="30"/>
      <c r="I126" s="30"/>
      <c r="J126" s="30"/>
      <c r="K126" s="30"/>
      <c r="L126" s="30"/>
      <c r="M126" s="30"/>
      <c r="N126" s="30"/>
      <c r="O126" s="30"/>
      <c r="P126" s="30"/>
    </row>
    <row r="127" spans="1:16" x14ac:dyDescent="0.2">
      <c r="A127" s="30"/>
      <c r="B127" s="30"/>
      <c r="C127" s="30"/>
      <c r="D127" s="30"/>
      <c r="E127" s="30"/>
      <c r="F127" s="30"/>
      <c r="G127" s="30"/>
      <c r="H127" s="30"/>
      <c r="I127" s="30"/>
      <c r="J127" s="30"/>
      <c r="K127" s="30"/>
      <c r="L127" s="30"/>
      <c r="M127" s="30"/>
      <c r="N127" s="30"/>
      <c r="O127" s="30"/>
      <c r="P127" s="30"/>
    </row>
    <row r="128" spans="1:16" x14ac:dyDescent="0.2">
      <c r="A128" s="30"/>
      <c r="B128" s="30"/>
      <c r="C128" s="30"/>
      <c r="D128" s="30"/>
      <c r="E128" s="30"/>
      <c r="F128" s="30"/>
      <c r="G128" s="30"/>
      <c r="H128" s="30"/>
      <c r="I128" s="30"/>
      <c r="J128" s="30"/>
      <c r="K128" s="30"/>
      <c r="L128" s="30"/>
      <c r="M128" s="30"/>
      <c r="N128" s="30"/>
      <c r="O128" s="30"/>
      <c r="P128" s="30"/>
    </row>
    <row r="129" spans="1:16" x14ac:dyDescent="0.2">
      <c r="A129" s="31" t="s">
        <v>93</v>
      </c>
      <c r="B129" s="31"/>
      <c r="C129" s="31"/>
      <c r="D129" s="31"/>
      <c r="E129" s="31"/>
      <c r="F129" s="31"/>
      <c r="G129" s="31"/>
      <c r="H129" s="31"/>
      <c r="I129" s="31"/>
      <c r="J129" s="31"/>
      <c r="K129" s="31"/>
      <c r="L129" s="31"/>
      <c r="M129" s="31"/>
      <c r="N129" s="31"/>
      <c r="O129" s="31"/>
      <c r="P129" s="31"/>
    </row>
    <row r="130" spans="1:16" x14ac:dyDescent="0.2">
      <c r="A130" s="31"/>
      <c r="B130" s="31"/>
      <c r="C130" s="31"/>
      <c r="D130" s="31"/>
      <c r="E130" s="31"/>
      <c r="F130" s="31"/>
      <c r="G130" s="31"/>
      <c r="H130" s="31"/>
      <c r="I130" s="31"/>
      <c r="J130" s="31"/>
      <c r="K130" s="31"/>
      <c r="L130" s="31"/>
      <c r="M130" s="31"/>
      <c r="N130" s="31"/>
      <c r="O130" s="31"/>
      <c r="P130" s="31"/>
    </row>
    <row r="131" spans="1:16" x14ac:dyDescent="0.2">
      <c r="A131" s="31"/>
      <c r="B131" s="31"/>
      <c r="C131" s="31"/>
      <c r="D131" s="31"/>
      <c r="E131" s="31"/>
      <c r="F131" s="31"/>
      <c r="G131" s="31"/>
      <c r="H131" s="31"/>
      <c r="I131" s="31"/>
      <c r="J131" s="31"/>
      <c r="K131" s="31"/>
      <c r="L131" s="31"/>
      <c r="M131" s="31"/>
      <c r="N131" s="31"/>
      <c r="O131" s="31"/>
      <c r="P131" s="31"/>
    </row>
    <row r="132" spans="1:16" x14ac:dyDescent="0.2">
      <c r="A132" s="31"/>
      <c r="B132" s="31"/>
      <c r="C132" s="31"/>
      <c r="D132" s="31"/>
      <c r="E132" s="31"/>
      <c r="F132" s="31"/>
      <c r="G132" s="31"/>
      <c r="H132" s="31"/>
      <c r="I132" s="31"/>
      <c r="J132" s="31"/>
      <c r="K132" s="31"/>
      <c r="L132" s="31"/>
      <c r="M132" s="31"/>
      <c r="N132" s="31"/>
      <c r="O132" s="31"/>
      <c r="P132" s="31"/>
    </row>
    <row r="133" spans="1:16" x14ac:dyDescent="0.2">
      <c r="A133" s="31"/>
      <c r="B133" s="31"/>
      <c r="C133" s="31"/>
      <c r="D133" s="31"/>
      <c r="E133" s="31"/>
      <c r="F133" s="31"/>
      <c r="G133" s="31"/>
      <c r="H133" s="31"/>
      <c r="I133" s="31"/>
      <c r="J133" s="31"/>
      <c r="K133" s="31"/>
      <c r="L133" s="31"/>
      <c r="M133" s="31"/>
      <c r="N133" s="31"/>
      <c r="O133" s="31"/>
      <c r="P133" s="31"/>
    </row>
    <row r="134" spans="1:16" x14ac:dyDescent="0.2">
      <c r="A134" s="31"/>
      <c r="B134" s="31"/>
      <c r="C134" s="31"/>
      <c r="D134" s="31"/>
      <c r="E134" s="31"/>
      <c r="F134" s="31"/>
      <c r="G134" s="31"/>
      <c r="H134" s="31"/>
      <c r="I134" s="31"/>
      <c r="J134" s="31"/>
      <c r="K134" s="31"/>
      <c r="L134" s="31"/>
      <c r="M134" s="31"/>
      <c r="N134" s="31"/>
      <c r="O134" s="31"/>
      <c r="P134" s="31"/>
    </row>
    <row r="135" spans="1:16" x14ac:dyDescent="0.2">
      <c r="A135" s="31"/>
      <c r="B135" s="31"/>
      <c r="C135" s="31"/>
      <c r="D135" s="31"/>
      <c r="E135" s="31"/>
      <c r="F135" s="31"/>
      <c r="G135" s="31"/>
      <c r="H135" s="31"/>
      <c r="I135" s="31"/>
      <c r="J135" s="31"/>
      <c r="K135" s="31"/>
      <c r="L135" s="31"/>
      <c r="M135" s="31"/>
      <c r="N135" s="31"/>
      <c r="O135" s="31"/>
      <c r="P135" s="31"/>
    </row>
    <row r="136" spans="1:16" x14ac:dyDescent="0.2">
      <c r="A136" s="31"/>
      <c r="B136" s="31"/>
      <c r="C136" s="31"/>
      <c r="D136" s="31"/>
      <c r="E136" s="31"/>
      <c r="F136" s="31"/>
      <c r="G136" s="31"/>
      <c r="H136" s="31"/>
      <c r="I136" s="31"/>
      <c r="J136" s="31"/>
      <c r="K136" s="31"/>
      <c r="L136" s="31"/>
      <c r="M136" s="31"/>
      <c r="N136" s="31"/>
      <c r="O136" s="31"/>
      <c r="P136" s="31"/>
    </row>
    <row r="137" spans="1:16" x14ac:dyDescent="0.2">
      <c r="A137" s="31"/>
      <c r="B137" s="31"/>
      <c r="C137" s="31"/>
      <c r="D137" s="31"/>
      <c r="E137" s="31"/>
      <c r="F137" s="31"/>
      <c r="G137" s="31"/>
      <c r="H137" s="31"/>
      <c r="I137" s="31"/>
      <c r="J137" s="31"/>
      <c r="K137" s="31"/>
      <c r="L137" s="31"/>
      <c r="M137" s="31"/>
      <c r="N137" s="31"/>
      <c r="O137" s="31"/>
      <c r="P137" s="31"/>
    </row>
    <row r="138" spans="1:16" x14ac:dyDescent="0.2">
      <c r="A138" s="31"/>
      <c r="B138" s="31"/>
      <c r="C138" s="31"/>
      <c r="D138" s="31"/>
      <c r="E138" s="31"/>
      <c r="F138" s="31"/>
      <c r="G138" s="31"/>
      <c r="H138" s="31"/>
      <c r="I138" s="31"/>
      <c r="J138" s="31"/>
      <c r="K138" s="31"/>
      <c r="L138" s="31"/>
      <c r="M138" s="31"/>
      <c r="N138" s="31"/>
      <c r="O138" s="31"/>
      <c r="P138" s="31"/>
    </row>
    <row r="139" spans="1:16" x14ac:dyDescent="0.2">
      <c r="A139" s="31"/>
      <c r="B139" s="31"/>
      <c r="C139" s="31"/>
      <c r="D139" s="31"/>
      <c r="E139" s="31"/>
      <c r="F139" s="31"/>
      <c r="G139" s="31"/>
      <c r="H139" s="31"/>
      <c r="I139" s="31"/>
      <c r="J139" s="31"/>
      <c r="K139" s="31"/>
      <c r="L139" s="31"/>
      <c r="M139" s="31"/>
      <c r="N139" s="31"/>
      <c r="O139" s="31"/>
      <c r="P139" s="31"/>
    </row>
    <row r="140" spans="1:16" x14ac:dyDescent="0.2">
      <c r="A140" s="31"/>
      <c r="B140" s="31"/>
      <c r="C140" s="31"/>
      <c r="D140" s="31"/>
      <c r="E140" s="31"/>
      <c r="F140" s="31"/>
      <c r="G140" s="31"/>
      <c r="H140" s="31"/>
      <c r="I140" s="31"/>
      <c r="J140" s="31"/>
      <c r="K140" s="31"/>
      <c r="L140" s="31"/>
      <c r="M140" s="31"/>
      <c r="N140" s="31"/>
      <c r="O140" s="31"/>
      <c r="P140" s="31"/>
    </row>
    <row r="141" spans="1:16" x14ac:dyDescent="0.2">
      <c r="A141" s="31"/>
      <c r="B141" s="31"/>
      <c r="C141" s="31"/>
      <c r="D141" s="31"/>
      <c r="E141" s="31"/>
      <c r="F141" s="31"/>
      <c r="G141" s="31"/>
      <c r="H141" s="31"/>
      <c r="I141" s="31"/>
      <c r="J141" s="31"/>
      <c r="K141" s="31"/>
      <c r="L141" s="31"/>
      <c r="M141" s="31"/>
      <c r="N141" s="31"/>
      <c r="O141" s="31"/>
      <c r="P141" s="31"/>
    </row>
    <row r="142" spans="1:16" x14ac:dyDescent="0.2">
      <c r="A142" s="31"/>
      <c r="B142" s="31"/>
      <c r="C142" s="31"/>
      <c r="D142" s="31"/>
      <c r="E142" s="31"/>
      <c r="F142" s="31"/>
      <c r="G142" s="31"/>
      <c r="H142" s="31"/>
      <c r="I142" s="31"/>
      <c r="J142" s="31"/>
      <c r="K142" s="31"/>
      <c r="L142" s="31"/>
      <c r="M142" s="31"/>
      <c r="N142" s="31"/>
      <c r="O142" s="31"/>
      <c r="P142" s="31"/>
    </row>
    <row r="143" spans="1:16" x14ac:dyDescent="0.2">
      <c r="A143" s="31"/>
      <c r="B143" s="31"/>
      <c r="C143" s="31"/>
      <c r="D143" s="31"/>
      <c r="E143" s="31"/>
      <c r="F143" s="31"/>
      <c r="G143" s="31"/>
      <c r="H143" s="31"/>
      <c r="I143" s="31"/>
      <c r="J143" s="31"/>
      <c r="K143" s="31"/>
      <c r="L143" s="31"/>
      <c r="M143" s="31"/>
      <c r="N143" s="31"/>
      <c r="O143" s="31"/>
      <c r="P143" s="31"/>
    </row>
    <row r="144" spans="1:16" x14ac:dyDescent="0.2">
      <c r="A144" s="31"/>
      <c r="B144" s="31"/>
      <c r="C144" s="31"/>
      <c r="D144" s="31"/>
      <c r="E144" s="31"/>
      <c r="F144" s="31"/>
      <c r="G144" s="31"/>
      <c r="H144" s="31"/>
      <c r="I144" s="31"/>
      <c r="J144" s="31"/>
      <c r="K144" s="31"/>
      <c r="L144" s="31"/>
      <c r="M144" s="31"/>
      <c r="N144" s="31"/>
      <c r="O144" s="31"/>
      <c r="P144" s="31"/>
    </row>
    <row r="145" spans="1:16" x14ac:dyDescent="0.2">
      <c r="A145" s="31"/>
      <c r="B145" s="31"/>
      <c r="C145" s="31"/>
      <c r="D145" s="31"/>
      <c r="E145" s="31"/>
      <c r="F145" s="31"/>
      <c r="G145" s="31"/>
      <c r="H145" s="31"/>
      <c r="I145" s="31"/>
      <c r="J145" s="31"/>
      <c r="K145" s="31"/>
      <c r="L145" s="31"/>
      <c r="M145" s="31"/>
      <c r="N145" s="31"/>
      <c r="O145" s="31"/>
      <c r="P145" s="31"/>
    </row>
    <row r="146" spans="1:16" x14ac:dyDescent="0.2">
      <c r="A146" s="31" t="s">
        <v>21</v>
      </c>
      <c r="B146" s="31"/>
      <c r="C146" s="31"/>
      <c r="D146" s="31"/>
      <c r="E146" s="31"/>
      <c r="F146" s="31"/>
      <c r="G146" s="31"/>
      <c r="H146" s="31"/>
      <c r="I146" s="31"/>
      <c r="J146" s="31"/>
      <c r="K146" s="31"/>
      <c r="L146" s="31"/>
      <c r="M146" s="31"/>
      <c r="N146" s="31"/>
      <c r="O146" s="31"/>
      <c r="P146" s="31"/>
    </row>
    <row r="147" spans="1:16" x14ac:dyDescent="0.2">
      <c r="A147" s="31"/>
      <c r="B147" s="31"/>
      <c r="C147" s="31"/>
      <c r="D147" s="31"/>
      <c r="E147" s="31"/>
      <c r="F147" s="31"/>
      <c r="G147" s="31"/>
      <c r="H147" s="31"/>
      <c r="I147" s="31"/>
      <c r="J147" s="31"/>
      <c r="K147" s="31"/>
      <c r="L147" s="31"/>
      <c r="M147" s="31"/>
      <c r="N147" s="31"/>
      <c r="O147" s="31"/>
      <c r="P147" s="31"/>
    </row>
    <row r="148" spans="1:16" x14ac:dyDescent="0.2">
      <c r="A148" s="31"/>
      <c r="B148" s="31"/>
      <c r="C148" s="31"/>
      <c r="D148" s="31"/>
      <c r="E148" s="31"/>
      <c r="F148" s="31"/>
      <c r="G148" s="31"/>
      <c r="H148" s="31"/>
      <c r="I148" s="31"/>
      <c r="J148" s="31"/>
      <c r="K148" s="31"/>
      <c r="L148" s="31"/>
      <c r="M148" s="31"/>
      <c r="N148" s="31"/>
      <c r="O148" s="31"/>
      <c r="P148" s="31"/>
    </row>
    <row r="149" spans="1:16" x14ac:dyDescent="0.2">
      <c r="A149" s="31"/>
      <c r="B149" s="31"/>
      <c r="C149" s="31"/>
      <c r="D149" s="31"/>
      <c r="E149" s="31"/>
      <c r="F149" s="31"/>
      <c r="G149" s="31"/>
      <c r="H149" s="31"/>
      <c r="I149" s="31"/>
      <c r="J149" s="31"/>
      <c r="K149" s="31"/>
      <c r="L149" s="31"/>
      <c r="M149" s="31"/>
      <c r="N149" s="31"/>
      <c r="O149" s="31"/>
      <c r="P149" s="31"/>
    </row>
    <row r="150" spans="1:16" x14ac:dyDescent="0.2">
      <c r="A150" s="31"/>
      <c r="B150" s="31"/>
      <c r="C150" s="31"/>
      <c r="D150" s="31"/>
      <c r="E150" s="31"/>
      <c r="F150" s="31"/>
      <c r="G150" s="31"/>
      <c r="H150" s="31"/>
      <c r="I150" s="31"/>
      <c r="J150" s="31"/>
      <c r="K150" s="31"/>
      <c r="L150" s="31"/>
      <c r="M150" s="31"/>
      <c r="N150" s="31"/>
      <c r="O150" s="31"/>
      <c r="P150" s="31"/>
    </row>
    <row r="151" spans="1:16" x14ac:dyDescent="0.2">
      <c r="A151" s="31"/>
      <c r="B151" s="31"/>
      <c r="C151" s="31"/>
      <c r="D151" s="31"/>
      <c r="E151" s="31"/>
      <c r="F151" s="31"/>
      <c r="G151" s="31"/>
      <c r="H151" s="31"/>
      <c r="I151" s="31"/>
      <c r="J151" s="31"/>
      <c r="K151" s="31"/>
      <c r="L151" s="31"/>
      <c r="M151" s="31"/>
      <c r="N151" s="31"/>
      <c r="O151" s="31"/>
      <c r="P151" s="31"/>
    </row>
    <row r="152" spans="1:16" x14ac:dyDescent="0.2">
      <c r="A152" s="31"/>
      <c r="B152" s="31"/>
      <c r="C152" s="31"/>
      <c r="D152" s="31"/>
      <c r="E152" s="31"/>
      <c r="F152" s="31"/>
      <c r="G152" s="31"/>
      <c r="H152" s="31"/>
      <c r="I152" s="31"/>
      <c r="J152" s="31"/>
      <c r="K152" s="31"/>
      <c r="L152" s="31"/>
      <c r="M152" s="31"/>
      <c r="N152" s="31"/>
      <c r="O152" s="31"/>
      <c r="P152" s="31"/>
    </row>
    <row r="153" spans="1:16" x14ac:dyDescent="0.2">
      <c r="A153" s="31"/>
      <c r="B153" s="31"/>
      <c r="C153" s="31"/>
      <c r="D153" s="31"/>
      <c r="E153" s="31"/>
      <c r="F153" s="31"/>
      <c r="G153" s="31"/>
      <c r="H153" s="31"/>
      <c r="I153" s="31"/>
      <c r="J153" s="31"/>
      <c r="K153" s="31"/>
      <c r="L153" s="31"/>
      <c r="M153" s="31"/>
      <c r="N153" s="31"/>
      <c r="O153" s="31"/>
      <c r="P153" s="31"/>
    </row>
    <row r="154" spans="1:16" x14ac:dyDescent="0.2">
      <c r="A154" s="31"/>
      <c r="B154" s="31"/>
      <c r="C154" s="31"/>
      <c r="D154" s="31"/>
      <c r="E154" s="31"/>
      <c r="F154" s="31"/>
      <c r="G154" s="31"/>
      <c r="H154" s="31"/>
      <c r="I154" s="31"/>
      <c r="J154" s="31"/>
      <c r="K154" s="31"/>
      <c r="L154" s="31"/>
      <c r="M154" s="31"/>
      <c r="N154" s="31"/>
      <c r="O154" s="31"/>
      <c r="P154" s="31"/>
    </row>
    <row r="155" spans="1:16" x14ac:dyDescent="0.2">
      <c r="A155" s="31"/>
      <c r="B155" s="31"/>
      <c r="C155" s="31"/>
      <c r="D155" s="31"/>
      <c r="E155" s="31"/>
      <c r="F155" s="31"/>
      <c r="G155" s="31"/>
      <c r="H155" s="31"/>
      <c r="I155" s="31"/>
      <c r="J155" s="31"/>
      <c r="K155" s="31"/>
      <c r="L155" s="31"/>
      <c r="M155" s="31"/>
      <c r="N155" s="31"/>
      <c r="O155" s="31"/>
      <c r="P155" s="31"/>
    </row>
    <row r="156" spans="1:16" x14ac:dyDescent="0.2">
      <c r="A156" s="31"/>
      <c r="B156" s="31"/>
      <c r="C156" s="31"/>
      <c r="D156" s="31"/>
      <c r="E156" s="31"/>
      <c r="F156" s="31"/>
      <c r="G156" s="31"/>
      <c r="H156" s="31"/>
      <c r="I156" s="31"/>
      <c r="J156" s="31"/>
      <c r="K156" s="31"/>
      <c r="L156" s="31"/>
      <c r="M156" s="31"/>
      <c r="N156" s="31"/>
      <c r="O156" s="31"/>
      <c r="P156" s="31"/>
    </row>
    <row r="157" spans="1:16" x14ac:dyDescent="0.2">
      <c r="A157" s="31"/>
      <c r="B157" s="31"/>
      <c r="C157" s="31"/>
      <c r="D157" s="31"/>
      <c r="E157" s="31"/>
      <c r="F157" s="31"/>
      <c r="G157" s="31"/>
      <c r="H157" s="31"/>
      <c r="I157" s="31"/>
      <c r="J157" s="31"/>
      <c r="K157" s="31"/>
      <c r="L157" s="31"/>
      <c r="M157" s="31"/>
      <c r="N157" s="31"/>
      <c r="O157" s="31"/>
      <c r="P157" s="31"/>
    </row>
    <row r="158" spans="1:16" x14ac:dyDescent="0.2">
      <c r="A158" s="31"/>
      <c r="B158" s="31"/>
      <c r="C158" s="31"/>
      <c r="D158" s="31"/>
      <c r="E158" s="31"/>
      <c r="F158" s="31"/>
      <c r="G158" s="31"/>
      <c r="H158" s="31"/>
      <c r="I158" s="31"/>
      <c r="J158" s="31"/>
      <c r="K158" s="31"/>
      <c r="L158" s="31"/>
      <c r="M158" s="31"/>
      <c r="N158" s="31"/>
      <c r="O158" s="31"/>
      <c r="P158" s="31"/>
    </row>
    <row r="159" spans="1:16" x14ac:dyDescent="0.2">
      <c r="A159" s="31"/>
      <c r="B159" s="31"/>
      <c r="C159" s="31"/>
      <c r="D159" s="31"/>
      <c r="E159" s="31"/>
      <c r="F159" s="31"/>
      <c r="G159" s="31"/>
      <c r="H159" s="31"/>
      <c r="I159" s="31"/>
      <c r="J159" s="31"/>
      <c r="K159" s="31"/>
      <c r="L159" s="31"/>
      <c r="M159" s="31"/>
      <c r="N159" s="31"/>
      <c r="O159" s="31"/>
      <c r="P159" s="31"/>
    </row>
    <row r="160" spans="1:16" x14ac:dyDescent="0.2">
      <c r="A160" s="31"/>
      <c r="B160" s="31"/>
      <c r="C160" s="31"/>
      <c r="D160" s="31"/>
      <c r="E160" s="31"/>
      <c r="F160" s="31"/>
      <c r="G160" s="31"/>
      <c r="H160" s="31"/>
      <c r="I160" s="31"/>
      <c r="J160" s="31"/>
      <c r="K160" s="31"/>
      <c r="L160" s="31"/>
      <c r="M160" s="31"/>
      <c r="N160" s="31"/>
      <c r="O160" s="31"/>
      <c r="P160" s="31"/>
    </row>
    <row r="161" spans="1:16" x14ac:dyDescent="0.2">
      <c r="A161" s="31"/>
      <c r="B161" s="31"/>
      <c r="C161" s="31"/>
      <c r="D161" s="31"/>
      <c r="E161" s="31"/>
      <c r="F161" s="31"/>
      <c r="G161" s="31"/>
      <c r="H161" s="31"/>
      <c r="I161" s="31"/>
      <c r="J161" s="31"/>
      <c r="K161" s="31"/>
      <c r="L161" s="31"/>
      <c r="M161" s="31"/>
      <c r="N161" s="31"/>
      <c r="O161" s="31"/>
      <c r="P161" s="31"/>
    </row>
    <row r="162" spans="1:16" x14ac:dyDescent="0.2">
      <c r="A162" s="31"/>
      <c r="B162" s="31"/>
      <c r="C162" s="31"/>
      <c r="D162" s="31"/>
      <c r="E162" s="31"/>
      <c r="F162" s="31"/>
      <c r="G162" s="31"/>
      <c r="H162" s="31"/>
      <c r="I162" s="31"/>
      <c r="J162" s="31"/>
      <c r="K162" s="31"/>
      <c r="L162" s="31"/>
      <c r="M162" s="31"/>
      <c r="N162" s="31"/>
      <c r="O162" s="31"/>
      <c r="P162" s="31"/>
    </row>
    <row r="163" spans="1:16" x14ac:dyDescent="0.2">
      <c r="A163" s="30" t="s">
        <v>94</v>
      </c>
      <c r="B163" s="30"/>
      <c r="C163" s="30"/>
      <c r="D163" s="30"/>
      <c r="E163" s="30"/>
      <c r="F163" s="30"/>
      <c r="G163" s="30"/>
      <c r="H163" s="30"/>
      <c r="I163" s="30"/>
      <c r="J163" s="30"/>
      <c r="K163" s="30"/>
      <c r="L163" s="30"/>
      <c r="M163" s="30"/>
      <c r="N163" s="30"/>
      <c r="O163" s="30"/>
      <c r="P163" s="30"/>
    </row>
    <row r="164" spans="1:16" x14ac:dyDescent="0.2">
      <c r="A164" s="30"/>
      <c r="B164" s="30"/>
      <c r="C164" s="30"/>
      <c r="D164" s="30"/>
      <c r="E164" s="30"/>
      <c r="F164" s="30"/>
      <c r="G164" s="30"/>
      <c r="H164" s="30"/>
      <c r="I164" s="30"/>
      <c r="J164" s="30"/>
      <c r="K164" s="30"/>
      <c r="L164" s="30"/>
      <c r="M164" s="30"/>
      <c r="N164" s="30"/>
      <c r="O164" s="30"/>
      <c r="P164" s="30"/>
    </row>
    <row r="165" spans="1:16" x14ac:dyDescent="0.2">
      <c r="A165" s="30"/>
      <c r="B165" s="30"/>
      <c r="C165" s="30"/>
      <c r="D165" s="30"/>
      <c r="E165" s="30"/>
      <c r="F165" s="30"/>
      <c r="G165" s="30"/>
      <c r="H165" s="30"/>
      <c r="I165" s="30"/>
      <c r="J165" s="30"/>
      <c r="K165" s="30"/>
      <c r="L165" s="30"/>
      <c r="M165" s="30"/>
      <c r="N165" s="30"/>
      <c r="O165" s="30"/>
      <c r="P165" s="30"/>
    </row>
    <row r="166" spans="1:16" x14ac:dyDescent="0.2">
      <c r="A166" s="30"/>
      <c r="B166" s="30"/>
      <c r="C166" s="30"/>
      <c r="D166" s="30"/>
      <c r="E166" s="30"/>
      <c r="F166" s="30"/>
      <c r="G166" s="30"/>
      <c r="H166" s="30"/>
      <c r="I166" s="30"/>
      <c r="J166" s="30"/>
      <c r="K166" s="30"/>
      <c r="L166" s="30"/>
      <c r="M166" s="30"/>
      <c r="N166" s="30"/>
      <c r="O166" s="30"/>
      <c r="P166" s="30"/>
    </row>
    <row r="167" spans="1:16" x14ac:dyDescent="0.2">
      <c r="A167" s="30"/>
      <c r="B167" s="30"/>
      <c r="C167" s="30"/>
      <c r="D167" s="30"/>
      <c r="E167" s="30"/>
      <c r="F167" s="30"/>
      <c r="G167" s="30"/>
      <c r="H167" s="30"/>
      <c r="I167" s="30"/>
      <c r="J167" s="30"/>
      <c r="K167" s="30"/>
      <c r="L167" s="30"/>
      <c r="M167" s="30"/>
      <c r="N167" s="30"/>
      <c r="O167" s="30"/>
      <c r="P167" s="30"/>
    </row>
    <row r="168" spans="1:16" x14ac:dyDescent="0.2">
      <c r="A168" s="30"/>
      <c r="B168" s="30"/>
      <c r="C168" s="30"/>
      <c r="D168" s="30"/>
      <c r="E168" s="30"/>
      <c r="F168" s="30"/>
      <c r="G168" s="30"/>
      <c r="H168" s="30"/>
      <c r="I168" s="30"/>
      <c r="J168" s="30"/>
      <c r="K168" s="30"/>
      <c r="L168" s="30"/>
      <c r="M168" s="30"/>
      <c r="N168" s="30"/>
      <c r="O168" s="30"/>
      <c r="P168" s="30"/>
    </row>
    <row r="169" spans="1:16" x14ac:dyDescent="0.2">
      <c r="A169" s="30"/>
      <c r="B169" s="30"/>
      <c r="C169" s="30"/>
      <c r="D169" s="30"/>
      <c r="E169" s="30"/>
      <c r="F169" s="30"/>
      <c r="G169" s="30"/>
      <c r="H169" s="30"/>
      <c r="I169" s="30"/>
      <c r="J169" s="30"/>
      <c r="K169" s="30"/>
      <c r="L169" s="30"/>
      <c r="M169" s="30"/>
      <c r="N169" s="30"/>
      <c r="O169" s="30"/>
      <c r="P169" s="30"/>
    </row>
    <row r="170" spans="1:16" x14ac:dyDescent="0.2">
      <c r="A170" s="30"/>
      <c r="B170" s="30"/>
      <c r="C170" s="30"/>
      <c r="D170" s="30"/>
      <c r="E170" s="30"/>
      <c r="F170" s="30"/>
      <c r="G170" s="30"/>
      <c r="H170" s="30"/>
      <c r="I170" s="30"/>
      <c r="J170" s="30"/>
      <c r="K170" s="30"/>
      <c r="L170" s="30"/>
      <c r="M170" s="30"/>
      <c r="N170" s="30"/>
      <c r="O170" s="30"/>
      <c r="P170" s="30"/>
    </row>
    <row r="171" spans="1:16" x14ac:dyDescent="0.2">
      <c r="A171" s="30"/>
      <c r="B171" s="30"/>
      <c r="C171" s="30"/>
      <c r="D171" s="30"/>
      <c r="E171" s="30"/>
      <c r="F171" s="30"/>
      <c r="G171" s="30"/>
      <c r="H171" s="30"/>
      <c r="I171" s="30"/>
      <c r="J171" s="30"/>
      <c r="K171" s="30"/>
      <c r="L171" s="30"/>
      <c r="M171" s="30"/>
      <c r="N171" s="30"/>
      <c r="O171" s="30"/>
      <c r="P171" s="30"/>
    </row>
    <row r="172" spans="1:16" x14ac:dyDescent="0.2">
      <c r="A172" s="30"/>
      <c r="B172" s="30"/>
      <c r="C172" s="30"/>
      <c r="D172" s="30"/>
      <c r="E172" s="30"/>
      <c r="F172" s="30"/>
      <c r="G172" s="30"/>
      <c r="H172" s="30"/>
      <c r="I172" s="30"/>
      <c r="J172" s="30"/>
      <c r="K172" s="30"/>
      <c r="L172" s="30"/>
      <c r="M172" s="30"/>
      <c r="N172" s="30"/>
      <c r="O172" s="30"/>
      <c r="P172" s="30"/>
    </row>
    <row r="173" spans="1:16" x14ac:dyDescent="0.2">
      <c r="A173" s="30"/>
      <c r="B173" s="30"/>
      <c r="C173" s="30"/>
      <c r="D173" s="30"/>
      <c r="E173" s="30"/>
      <c r="F173" s="30"/>
      <c r="G173" s="30"/>
      <c r="H173" s="30"/>
      <c r="I173" s="30"/>
      <c r="J173" s="30"/>
      <c r="K173" s="30"/>
      <c r="L173" s="30"/>
      <c r="M173" s="30"/>
      <c r="N173" s="30"/>
      <c r="O173" s="30"/>
      <c r="P173" s="30"/>
    </row>
    <row r="174" spans="1:16" x14ac:dyDescent="0.2">
      <c r="A174" s="30"/>
      <c r="B174" s="30"/>
      <c r="C174" s="30"/>
      <c r="D174" s="30"/>
      <c r="E174" s="30"/>
      <c r="F174" s="30"/>
      <c r="G174" s="30"/>
      <c r="H174" s="30"/>
      <c r="I174" s="30"/>
      <c r="J174" s="30"/>
      <c r="K174" s="30"/>
      <c r="L174" s="30"/>
      <c r="M174" s="30"/>
      <c r="N174" s="30"/>
      <c r="O174" s="30"/>
      <c r="P174" s="30"/>
    </row>
    <row r="175" spans="1:16" x14ac:dyDescent="0.2">
      <c r="A175" s="30"/>
      <c r="B175" s="30"/>
      <c r="C175" s="30"/>
      <c r="D175" s="30"/>
      <c r="E175" s="30"/>
      <c r="F175" s="30"/>
      <c r="G175" s="30"/>
      <c r="H175" s="30"/>
      <c r="I175" s="30"/>
      <c r="J175" s="30"/>
      <c r="K175" s="30"/>
      <c r="L175" s="30"/>
      <c r="M175" s="30"/>
      <c r="N175" s="30"/>
      <c r="O175" s="30"/>
      <c r="P175" s="30"/>
    </row>
    <row r="176" spans="1:16" x14ac:dyDescent="0.2">
      <c r="A176" s="30"/>
      <c r="B176" s="30"/>
      <c r="C176" s="30"/>
      <c r="D176" s="30"/>
      <c r="E176" s="30"/>
      <c r="F176" s="30"/>
      <c r="G176" s="30"/>
      <c r="H176" s="30"/>
      <c r="I176" s="30"/>
      <c r="J176" s="30"/>
      <c r="K176" s="30"/>
      <c r="L176" s="30"/>
      <c r="M176" s="30"/>
      <c r="N176" s="30"/>
      <c r="O176" s="30"/>
      <c r="P176" s="30"/>
    </row>
    <row r="177" spans="1:16" x14ac:dyDescent="0.2">
      <c r="A177" s="30"/>
      <c r="B177" s="30"/>
      <c r="C177" s="30"/>
      <c r="D177" s="30"/>
      <c r="E177" s="30"/>
      <c r="F177" s="30"/>
      <c r="G177" s="30"/>
      <c r="H177" s="30"/>
      <c r="I177" s="30"/>
      <c r="J177" s="30"/>
      <c r="K177" s="30"/>
      <c r="L177" s="30"/>
      <c r="M177" s="30"/>
      <c r="N177" s="30"/>
      <c r="O177" s="30"/>
      <c r="P177" s="30"/>
    </row>
    <row r="178" spans="1:16" x14ac:dyDescent="0.2">
      <c r="A178" s="30"/>
      <c r="B178" s="30"/>
      <c r="C178" s="30"/>
      <c r="D178" s="30"/>
      <c r="E178" s="30"/>
      <c r="F178" s="30"/>
      <c r="G178" s="30"/>
      <c r="H178" s="30"/>
      <c r="I178" s="30"/>
      <c r="J178" s="30"/>
      <c r="K178" s="30"/>
      <c r="L178" s="30"/>
      <c r="M178" s="30"/>
      <c r="N178" s="30"/>
      <c r="O178" s="30"/>
      <c r="P178" s="30"/>
    </row>
    <row r="179" spans="1:16" x14ac:dyDescent="0.2">
      <c r="A179" s="30"/>
      <c r="B179" s="30"/>
      <c r="C179" s="30"/>
      <c r="D179" s="30"/>
      <c r="E179" s="30"/>
      <c r="F179" s="30"/>
      <c r="G179" s="30"/>
      <c r="H179" s="30"/>
      <c r="I179" s="30"/>
      <c r="J179" s="30"/>
      <c r="K179" s="30"/>
      <c r="L179" s="30"/>
      <c r="M179" s="30"/>
      <c r="N179" s="30"/>
      <c r="O179" s="30"/>
      <c r="P179" s="30"/>
    </row>
    <row r="180" spans="1:16" x14ac:dyDescent="0.2">
      <c r="A180" s="31" t="s">
        <v>24</v>
      </c>
      <c r="B180" s="31"/>
      <c r="C180" s="31"/>
      <c r="D180" s="31"/>
      <c r="E180" s="31"/>
      <c r="F180" s="31"/>
      <c r="G180" s="31"/>
      <c r="H180" s="31"/>
      <c r="I180" s="31"/>
      <c r="J180" s="31"/>
      <c r="K180" s="31"/>
      <c r="L180" s="31"/>
      <c r="M180" s="31"/>
      <c r="N180" s="31"/>
      <c r="O180" s="31"/>
      <c r="P180" s="31"/>
    </row>
    <row r="181" spans="1:16" x14ac:dyDescent="0.2">
      <c r="A181" s="31"/>
      <c r="B181" s="31"/>
      <c r="C181" s="31"/>
      <c r="D181" s="31"/>
      <c r="E181" s="31"/>
      <c r="F181" s="31"/>
      <c r="G181" s="31"/>
      <c r="H181" s="31"/>
      <c r="I181" s="31"/>
      <c r="J181" s="31"/>
      <c r="K181" s="31"/>
      <c r="L181" s="31"/>
      <c r="M181" s="31"/>
      <c r="N181" s="31"/>
      <c r="O181" s="31"/>
      <c r="P181" s="31"/>
    </row>
    <row r="182" spans="1:16" x14ac:dyDescent="0.2">
      <c r="A182" s="31"/>
      <c r="B182" s="31"/>
      <c r="C182" s="31"/>
      <c r="D182" s="31"/>
      <c r="E182" s="31"/>
      <c r="F182" s="31"/>
      <c r="G182" s="31"/>
      <c r="H182" s="31"/>
      <c r="I182" s="31"/>
      <c r="J182" s="31"/>
      <c r="K182" s="31"/>
      <c r="L182" s="31"/>
      <c r="M182" s="31"/>
      <c r="N182" s="31"/>
      <c r="O182" s="31"/>
      <c r="P182" s="31"/>
    </row>
    <row r="183" spans="1:16" x14ac:dyDescent="0.2">
      <c r="A183" s="31"/>
      <c r="B183" s="31"/>
      <c r="C183" s="31"/>
      <c r="D183" s="31"/>
      <c r="E183" s="31"/>
      <c r="F183" s="31"/>
      <c r="G183" s="31"/>
      <c r="H183" s="31"/>
      <c r="I183" s="31"/>
      <c r="J183" s="31"/>
      <c r="K183" s="31"/>
      <c r="L183" s="31"/>
      <c r="M183" s="31"/>
      <c r="N183" s="31"/>
      <c r="O183" s="31"/>
      <c r="P183" s="31"/>
    </row>
    <row r="184" spans="1:16" x14ac:dyDescent="0.2">
      <c r="A184" s="31"/>
      <c r="B184" s="31"/>
      <c r="C184" s="31"/>
      <c r="D184" s="31"/>
      <c r="E184" s="31"/>
      <c r="F184" s="31"/>
      <c r="G184" s="31"/>
      <c r="H184" s="31"/>
      <c r="I184" s="31"/>
      <c r="J184" s="31"/>
      <c r="K184" s="31"/>
      <c r="L184" s="31"/>
      <c r="M184" s="31"/>
      <c r="N184" s="31"/>
      <c r="O184" s="31"/>
      <c r="P184" s="31"/>
    </row>
    <row r="185" spans="1:16" x14ac:dyDescent="0.2">
      <c r="A185" s="31"/>
      <c r="B185" s="31"/>
      <c r="C185" s="31"/>
      <c r="D185" s="31"/>
      <c r="E185" s="31"/>
      <c r="F185" s="31"/>
      <c r="G185" s="31"/>
      <c r="H185" s="31"/>
      <c r="I185" s="31"/>
      <c r="J185" s="31"/>
      <c r="K185" s="31"/>
      <c r="L185" s="31"/>
      <c r="M185" s="31"/>
      <c r="N185" s="31"/>
      <c r="O185" s="31"/>
      <c r="P185" s="31"/>
    </row>
    <row r="186" spans="1:16" x14ac:dyDescent="0.2">
      <c r="A186" s="31"/>
      <c r="B186" s="31"/>
      <c r="C186" s="31"/>
      <c r="D186" s="31"/>
      <c r="E186" s="31"/>
      <c r="F186" s="31"/>
      <c r="G186" s="31"/>
      <c r="H186" s="31"/>
      <c r="I186" s="31"/>
      <c r="J186" s="31"/>
      <c r="K186" s="31"/>
      <c r="L186" s="31"/>
      <c r="M186" s="31"/>
      <c r="N186" s="31"/>
      <c r="O186" s="31"/>
      <c r="P186" s="31"/>
    </row>
    <row r="187" spans="1:16" x14ac:dyDescent="0.2">
      <c r="A187" s="31"/>
      <c r="B187" s="31"/>
      <c r="C187" s="31"/>
      <c r="D187" s="31"/>
      <c r="E187" s="31"/>
      <c r="F187" s="31"/>
      <c r="G187" s="31"/>
      <c r="H187" s="31"/>
      <c r="I187" s="31"/>
      <c r="J187" s="31"/>
      <c r="K187" s="31"/>
      <c r="L187" s="31"/>
      <c r="M187" s="31"/>
      <c r="N187" s="31"/>
      <c r="O187" s="31"/>
      <c r="P187" s="31"/>
    </row>
    <row r="188" spans="1:16" x14ac:dyDescent="0.2">
      <c r="A188" s="31"/>
      <c r="B188" s="31"/>
      <c r="C188" s="31"/>
      <c r="D188" s="31"/>
      <c r="E188" s="31"/>
      <c r="F188" s="31"/>
      <c r="G188" s="31"/>
      <c r="H188" s="31"/>
      <c r="I188" s="31"/>
      <c r="J188" s="31"/>
      <c r="K188" s="31"/>
      <c r="L188" s="31"/>
      <c r="M188" s="31"/>
      <c r="N188" s="31"/>
      <c r="O188" s="31"/>
      <c r="P188" s="31"/>
    </row>
    <row r="189" spans="1:16" x14ac:dyDescent="0.2">
      <c r="A189" s="31"/>
      <c r="B189" s="31"/>
      <c r="C189" s="31"/>
      <c r="D189" s="31"/>
      <c r="E189" s="31"/>
      <c r="F189" s="31"/>
      <c r="G189" s="31"/>
      <c r="H189" s="31"/>
      <c r="I189" s="31"/>
      <c r="J189" s="31"/>
      <c r="K189" s="31"/>
      <c r="L189" s="31"/>
      <c r="M189" s="31"/>
      <c r="N189" s="31"/>
      <c r="O189" s="31"/>
      <c r="P189" s="31"/>
    </row>
    <row r="190" spans="1:16" x14ac:dyDescent="0.2">
      <c r="A190" s="31"/>
      <c r="B190" s="31"/>
      <c r="C190" s="31"/>
      <c r="D190" s="31"/>
      <c r="E190" s="31"/>
      <c r="F190" s="31"/>
      <c r="G190" s="31"/>
      <c r="H190" s="31"/>
      <c r="I190" s="31"/>
      <c r="J190" s="31"/>
      <c r="K190" s="31"/>
      <c r="L190" s="31"/>
      <c r="M190" s="31"/>
      <c r="N190" s="31"/>
      <c r="O190" s="31"/>
      <c r="P190" s="31"/>
    </row>
    <row r="191" spans="1:16" x14ac:dyDescent="0.2">
      <c r="A191" s="31"/>
      <c r="B191" s="31"/>
      <c r="C191" s="31"/>
      <c r="D191" s="31"/>
      <c r="E191" s="31"/>
      <c r="F191" s="31"/>
      <c r="G191" s="31"/>
      <c r="H191" s="31"/>
      <c r="I191" s="31"/>
      <c r="J191" s="31"/>
      <c r="K191" s="31"/>
      <c r="L191" s="31"/>
      <c r="M191" s="31"/>
      <c r="N191" s="31"/>
      <c r="O191" s="31"/>
      <c r="P191" s="31"/>
    </row>
    <row r="192" spans="1:16" x14ac:dyDescent="0.2">
      <c r="A192" s="31"/>
      <c r="B192" s="31"/>
      <c r="C192" s="31"/>
      <c r="D192" s="31"/>
      <c r="E192" s="31"/>
      <c r="F192" s="31"/>
      <c r="G192" s="31"/>
      <c r="H192" s="31"/>
      <c r="I192" s="31"/>
      <c r="J192" s="31"/>
      <c r="K192" s="31"/>
      <c r="L192" s="31"/>
      <c r="M192" s="31"/>
      <c r="N192" s="31"/>
      <c r="O192" s="31"/>
      <c r="P192" s="31"/>
    </row>
    <row r="193" spans="1:16" x14ac:dyDescent="0.2">
      <c r="A193" s="31"/>
      <c r="B193" s="31"/>
      <c r="C193" s="31"/>
      <c r="D193" s="31"/>
      <c r="E193" s="31"/>
      <c r="F193" s="31"/>
      <c r="G193" s="31"/>
      <c r="H193" s="31"/>
      <c r="I193" s="31"/>
      <c r="J193" s="31"/>
      <c r="K193" s="31"/>
      <c r="L193" s="31"/>
      <c r="M193" s="31"/>
      <c r="N193" s="31"/>
      <c r="O193" s="31"/>
      <c r="P193" s="31"/>
    </row>
    <row r="194" spans="1:16" x14ac:dyDescent="0.2">
      <c r="A194" s="31"/>
      <c r="B194" s="31"/>
      <c r="C194" s="31"/>
      <c r="D194" s="31"/>
      <c r="E194" s="31"/>
      <c r="F194" s="31"/>
      <c r="G194" s="31"/>
      <c r="H194" s="31"/>
      <c r="I194" s="31"/>
      <c r="J194" s="31"/>
      <c r="K194" s="31"/>
      <c r="L194" s="31"/>
      <c r="M194" s="31"/>
      <c r="N194" s="31"/>
      <c r="O194" s="31"/>
      <c r="P194" s="31"/>
    </row>
    <row r="195" spans="1:16" x14ac:dyDescent="0.2">
      <c r="A195" s="31"/>
      <c r="B195" s="31"/>
      <c r="C195" s="31"/>
      <c r="D195" s="31"/>
      <c r="E195" s="31"/>
      <c r="F195" s="31"/>
      <c r="G195" s="31"/>
      <c r="H195" s="31"/>
      <c r="I195" s="31"/>
      <c r="J195" s="31"/>
      <c r="K195" s="31"/>
      <c r="L195" s="31"/>
      <c r="M195" s="31"/>
      <c r="N195" s="31"/>
      <c r="O195" s="31"/>
      <c r="P195" s="31"/>
    </row>
    <row r="196" spans="1:16" x14ac:dyDescent="0.2">
      <c r="A196" s="31"/>
      <c r="B196" s="31"/>
      <c r="C196" s="31"/>
      <c r="D196" s="31"/>
      <c r="E196" s="31"/>
      <c r="F196" s="31"/>
      <c r="G196" s="31"/>
      <c r="H196" s="31"/>
      <c r="I196" s="31"/>
      <c r="J196" s="31"/>
      <c r="K196" s="31"/>
      <c r="L196" s="31"/>
      <c r="M196" s="31"/>
      <c r="N196" s="31"/>
      <c r="O196" s="31"/>
      <c r="P196" s="31"/>
    </row>
    <row r="197" spans="1:16" x14ac:dyDescent="0.2">
      <c r="A197" s="32" t="s">
        <v>89</v>
      </c>
      <c r="B197" s="32"/>
      <c r="C197" s="32"/>
      <c r="D197" s="32"/>
      <c r="E197" s="32"/>
      <c r="F197" s="32"/>
      <c r="G197" s="32"/>
      <c r="H197" s="32"/>
      <c r="I197" s="32"/>
      <c r="J197" s="32"/>
      <c r="K197" s="32"/>
      <c r="L197" s="32"/>
      <c r="M197" s="32"/>
      <c r="N197" s="32"/>
      <c r="O197" s="32"/>
      <c r="P197" s="32"/>
    </row>
    <row r="198" spans="1:16" x14ac:dyDescent="0.2">
      <c r="A198" s="32"/>
      <c r="B198" s="32"/>
      <c r="C198" s="32"/>
      <c r="D198" s="32"/>
      <c r="E198" s="32"/>
      <c r="F198" s="32"/>
      <c r="G198" s="32"/>
      <c r="H198" s="32"/>
      <c r="I198" s="32"/>
      <c r="J198" s="32"/>
      <c r="K198" s="32"/>
      <c r="L198" s="32"/>
      <c r="M198" s="32"/>
      <c r="N198" s="32"/>
      <c r="O198" s="32"/>
      <c r="P198" s="32"/>
    </row>
    <row r="199" spans="1:16" x14ac:dyDescent="0.2">
      <c r="A199" s="32"/>
      <c r="B199" s="32"/>
      <c r="C199" s="32"/>
      <c r="D199" s="32"/>
      <c r="E199" s="32"/>
      <c r="F199" s="32"/>
      <c r="G199" s="32"/>
      <c r="H199" s="32"/>
      <c r="I199" s="32"/>
      <c r="J199" s="32"/>
      <c r="K199" s="32"/>
      <c r="L199" s="32"/>
      <c r="M199" s="32"/>
      <c r="N199" s="32"/>
      <c r="O199" s="32"/>
      <c r="P199" s="32"/>
    </row>
    <row r="200" spans="1:16" x14ac:dyDescent="0.2">
      <c r="A200" s="32"/>
      <c r="B200" s="32"/>
      <c r="C200" s="32"/>
      <c r="D200" s="32"/>
      <c r="E200" s="32"/>
      <c r="F200" s="32"/>
      <c r="G200" s="32"/>
      <c r="H200" s="32"/>
      <c r="I200" s="32"/>
      <c r="J200" s="32"/>
      <c r="K200" s="32"/>
      <c r="L200" s="32"/>
      <c r="M200" s="32"/>
      <c r="N200" s="32"/>
      <c r="O200" s="32"/>
      <c r="P200" s="32"/>
    </row>
    <row r="201" spans="1:16" x14ac:dyDescent="0.2">
      <c r="A201" s="32"/>
      <c r="B201" s="32"/>
      <c r="C201" s="32"/>
      <c r="D201" s="32"/>
      <c r="E201" s="32"/>
      <c r="F201" s="32"/>
      <c r="G201" s="32"/>
      <c r="H201" s="32"/>
      <c r="I201" s="32"/>
      <c r="J201" s="32"/>
      <c r="K201" s="32"/>
      <c r="L201" s="32"/>
      <c r="M201" s="32"/>
      <c r="N201" s="32"/>
      <c r="O201" s="32"/>
      <c r="P201" s="32"/>
    </row>
    <row r="202" spans="1:16" x14ac:dyDescent="0.2">
      <c r="A202" s="32"/>
      <c r="B202" s="32"/>
      <c r="C202" s="32"/>
      <c r="D202" s="32"/>
      <c r="E202" s="32"/>
      <c r="F202" s="32"/>
      <c r="G202" s="32"/>
      <c r="H202" s="32"/>
      <c r="I202" s="32"/>
      <c r="J202" s="32"/>
      <c r="K202" s="32"/>
      <c r="L202" s="32"/>
      <c r="M202" s="32"/>
      <c r="N202" s="32"/>
      <c r="O202" s="32"/>
      <c r="P202" s="32"/>
    </row>
    <row r="203" spans="1:16" x14ac:dyDescent="0.2">
      <c r="A203" s="32"/>
      <c r="B203" s="32"/>
      <c r="C203" s="32"/>
      <c r="D203" s="32"/>
      <c r="E203" s="32"/>
      <c r="F203" s="32"/>
      <c r="G203" s="32"/>
      <c r="H203" s="32"/>
      <c r="I203" s="32"/>
      <c r="J203" s="32"/>
      <c r="K203" s="32"/>
      <c r="L203" s="32"/>
      <c r="M203" s="32"/>
      <c r="N203" s="32"/>
      <c r="O203" s="32"/>
      <c r="P203" s="32"/>
    </row>
    <row r="204" spans="1:16" x14ac:dyDescent="0.2">
      <c r="A204" s="32"/>
      <c r="B204" s="32"/>
      <c r="C204" s="32"/>
      <c r="D204" s="32"/>
      <c r="E204" s="32"/>
      <c r="F204" s="32"/>
      <c r="G204" s="32"/>
      <c r="H204" s="32"/>
      <c r="I204" s="32"/>
      <c r="J204" s="32"/>
      <c r="K204" s="32"/>
      <c r="L204" s="32"/>
      <c r="M204" s="32"/>
      <c r="N204" s="32"/>
      <c r="O204" s="32"/>
      <c r="P204" s="32"/>
    </row>
    <row r="205" spans="1:16" x14ac:dyDescent="0.2">
      <c r="A205" s="32"/>
      <c r="B205" s="32"/>
      <c r="C205" s="32"/>
      <c r="D205" s="32"/>
      <c r="E205" s="32"/>
      <c r="F205" s="32"/>
      <c r="G205" s="32"/>
      <c r="H205" s="32"/>
      <c r="I205" s="32"/>
      <c r="J205" s="32"/>
      <c r="K205" s="32"/>
      <c r="L205" s="32"/>
      <c r="M205" s="32"/>
      <c r="N205" s="32"/>
      <c r="O205" s="32"/>
      <c r="P205" s="32"/>
    </row>
    <row r="206" spans="1:16" x14ac:dyDescent="0.2">
      <c r="A206" s="32"/>
      <c r="B206" s="32"/>
      <c r="C206" s="32"/>
      <c r="D206" s="32"/>
      <c r="E206" s="32"/>
      <c r="F206" s="32"/>
      <c r="G206" s="32"/>
      <c r="H206" s="32"/>
      <c r="I206" s="32"/>
      <c r="J206" s="32"/>
      <c r="K206" s="32"/>
      <c r="L206" s="32"/>
      <c r="M206" s="32"/>
      <c r="N206" s="32"/>
      <c r="O206" s="32"/>
      <c r="P206" s="32"/>
    </row>
    <row r="207" spans="1:16" x14ac:dyDescent="0.2">
      <c r="A207" s="32"/>
      <c r="B207" s="32"/>
      <c r="C207" s="32"/>
      <c r="D207" s="32"/>
      <c r="E207" s="32"/>
      <c r="F207" s="32"/>
      <c r="G207" s="32"/>
      <c r="H207" s="32"/>
      <c r="I207" s="32"/>
      <c r="J207" s="32"/>
      <c r="K207" s="32"/>
      <c r="L207" s="32"/>
      <c r="M207" s="32"/>
      <c r="N207" s="32"/>
      <c r="O207" s="32"/>
      <c r="P207" s="32"/>
    </row>
    <row r="208" spans="1:16" x14ac:dyDescent="0.2">
      <c r="A208" s="32"/>
      <c r="B208" s="32"/>
      <c r="C208" s="32"/>
      <c r="D208" s="32"/>
      <c r="E208" s="32"/>
      <c r="F208" s="32"/>
      <c r="G208" s="32"/>
      <c r="H208" s="32"/>
      <c r="I208" s="32"/>
      <c r="J208" s="32"/>
      <c r="K208" s="32"/>
      <c r="L208" s="32"/>
      <c r="M208" s="32"/>
      <c r="N208" s="32"/>
      <c r="O208" s="32"/>
      <c r="P208" s="32"/>
    </row>
    <row r="209" spans="1:16" x14ac:dyDescent="0.2">
      <c r="A209" s="32"/>
      <c r="B209" s="32"/>
      <c r="C209" s="32"/>
      <c r="D209" s="32"/>
      <c r="E209" s="32"/>
      <c r="F209" s="32"/>
      <c r="G209" s="32"/>
      <c r="H209" s="32"/>
      <c r="I209" s="32"/>
      <c r="J209" s="32"/>
      <c r="K209" s="32"/>
      <c r="L209" s="32"/>
      <c r="M209" s="32"/>
      <c r="N209" s="32"/>
      <c r="O209" s="32"/>
      <c r="P209" s="32"/>
    </row>
    <row r="210" spans="1:16" x14ac:dyDescent="0.2">
      <c r="A210" s="32"/>
      <c r="B210" s="32"/>
      <c r="C210" s="32"/>
      <c r="D210" s="32"/>
      <c r="E210" s="32"/>
      <c r="F210" s="32"/>
      <c r="G210" s="32"/>
      <c r="H210" s="32"/>
      <c r="I210" s="32"/>
      <c r="J210" s="32"/>
      <c r="K210" s="32"/>
      <c r="L210" s="32"/>
      <c r="M210" s="32"/>
      <c r="N210" s="32"/>
      <c r="O210" s="32"/>
      <c r="P210" s="32"/>
    </row>
    <row r="211" spans="1:16" x14ac:dyDescent="0.2">
      <c r="A211" s="32"/>
      <c r="B211" s="32"/>
      <c r="C211" s="32"/>
      <c r="D211" s="32"/>
      <c r="E211" s="32"/>
      <c r="F211" s="32"/>
      <c r="G211" s="32"/>
      <c r="H211" s="32"/>
      <c r="I211" s="32"/>
      <c r="J211" s="32"/>
      <c r="K211" s="32"/>
      <c r="L211" s="32"/>
      <c r="M211" s="32"/>
      <c r="N211" s="32"/>
      <c r="O211" s="32"/>
      <c r="P211" s="32"/>
    </row>
    <row r="212" spans="1:16" x14ac:dyDescent="0.2">
      <c r="A212" s="32"/>
      <c r="B212" s="32"/>
      <c r="C212" s="32"/>
      <c r="D212" s="32"/>
      <c r="E212" s="32"/>
      <c r="F212" s="32"/>
      <c r="G212" s="32"/>
      <c r="H212" s="32"/>
      <c r="I212" s="32"/>
      <c r="J212" s="32"/>
      <c r="K212" s="32"/>
      <c r="L212" s="32"/>
      <c r="M212" s="32"/>
      <c r="N212" s="32"/>
      <c r="O212" s="32"/>
      <c r="P212" s="32"/>
    </row>
    <row r="213" spans="1:16" x14ac:dyDescent="0.2">
      <c r="A213" s="32"/>
      <c r="B213" s="32"/>
      <c r="C213" s="32"/>
      <c r="D213" s="32"/>
      <c r="E213" s="32"/>
      <c r="F213" s="32"/>
      <c r="G213" s="32"/>
      <c r="H213" s="32"/>
      <c r="I213" s="32"/>
      <c r="J213" s="32"/>
      <c r="K213" s="32"/>
      <c r="L213" s="32"/>
      <c r="M213" s="32"/>
      <c r="N213" s="32"/>
      <c r="O213" s="32"/>
      <c r="P213" s="32"/>
    </row>
    <row r="214" spans="1:16" x14ac:dyDescent="0.2">
      <c r="A214" s="31" t="s">
        <v>92</v>
      </c>
      <c r="B214" s="31"/>
      <c r="C214" s="31"/>
      <c r="D214" s="31"/>
      <c r="E214" s="31"/>
      <c r="F214" s="31"/>
      <c r="G214" s="31"/>
      <c r="H214" s="31"/>
      <c r="I214" s="31"/>
      <c r="J214" s="31"/>
      <c r="K214" s="31"/>
      <c r="L214" s="31"/>
      <c r="M214" s="31"/>
      <c r="N214" s="31"/>
      <c r="O214" s="31"/>
      <c r="P214" s="31"/>
    </row>
    <row r="215" spans="1:16" x14ac:dyDescent="0.2">
      <c r="A215" s="31"/>
      <c r="B215" s="31"/>
      <c r="C215" s="31"/>
      <c r="D215" s="31"/>
      <c r="E215" s="31"/>
      <c r="F215" s="31"/>
      <c r="G215" s="31"/>
      <c r="H215" s="31"/>
      <c r="I215" s="31"/>
      <c r="J215" s="31"/>
      <c r="K215" s="31"/>
      <c r="L215" s="31"/>
      <c r="M215" s="31"/>
      <c r="N215" s="31"/>
      <c r="O215" s="31"/>
      <c r="P215" s="31"/>
    </row>
    <row r="216" spans="1:16" x14ac:dyDescent="0.2">
      <c r="A216" s="31"/>
      <c r="B216" s="31"/>
      <c r="C216" s="31"/>
      <c r="D216" s="31"/>
      <c r="E216" s="31"/>
      <c r="F216" s="31"/>
      <c r="G216" s="31"/>
      <c r="H216" s="31"/>
      <c r="I216" s="31"/>
      <c r="J216" s="31"/>
      <c r="K216" s="31"/>
      <c r="L216" s="31"/>
      <c r="M216" s="31"/>
      <c r="N216" s="31"/>
      <c r="O216" s="31"/>
      <c r="P216" s="31"/>
    </row>
    <row r="217" spans="1:16" x14ac:dyDescent="0.2">
      <c r="A217" s="31"/>
      <c r="B217" s="31"/>
      <c r="C217" s="31"/>
      <c r="D217" s="31"/>
      <c r="E217" s="31"/>
      <c r="F217" s="31"/>
      <c r="G217" s="31"/>
      <c r="H217" s="31"/>
      <c r="I217" s="31"/>
      <c r="J217" s="31"/>
      <c r="K217" s="31"/>
      <c r="L217" s="31"/>
      <c r="M217" s="31"/>
      <c r="N217" s="31"/>
      <c r="O217" s="31"/>
      <c r="P217" s="31"/>
    </row>
    <row r="218" spans="1:16" x14ac:dyDescent="0.2">
      <c r="A218" s="31"/>
      <c r="B218" s="31"/>
      <c r="C218" s="31"/>
      <c r="D218" s="31"/>
      <c r="E218" s="31"/>
      <c r="F218" s="31"/>
      <c r="G218" s="31"/>
      <c r="H218" s="31"/>
      <c r="I218" s="31"/>
      <c r="J218" s="31"/>
      <c r="K218" s="31"/>
      <c r="L218" s="31"/>
      <c r="M218" s="31"/>
      <c r="N218" s="31"/>
      <c r="O218" s="31"/>
      <c r="P218" s="31"/>
    </row>
    <row r="219" spans="1:16" x14ac:dyDescent="0.2">
      <c r="A219" s="31"/>
      <c r="B219" s="31"/>
      <c r="C219" s="31"/>
      <c r="D219" s="31"/>
      <c r="E219" s="31"/>
      <c r="F219" s="31"/>
      <c r="G219" s="31"/>
      <c r="H219" s="31"/>
      <c r="I219" s="31"/>
      <c r="J219" s="31"/>
      <c r="K219" s="31"/>
      <c r="L219" s="31"/>
      <c r="M219" s="31"/>
      <c r="N219" s="31"/>
      <c r="O219" s="31"/>
      <c r="P219" s="31"/>
    </row>
    <row r="220" spans="1:16" x14ac:dyDescent="0.2">
      <c r="A220" s="31"/>
      <c r="B220" s="31"/>
      <c r="C220" s="31"/>
      <c r="D220" s="31"/>
      <c r="E220" s="31"/>
      <c r="F220" s="31"/>
      <c r="G220" s="31"/>
      <c r="H220" s="31"/>
      <c r="I220" s="31"/>
      <c r="J220" s="31"/>
      <c r="K220" s="31"/>
      <c r="L220" s="31"/>
      <c r="M220" s="31"/>
      <c r="N220" s="31"/>
      <c r="O220" s="31"/>
      <c r="P220" s="31"/>
    </row>
    <row r="221" spans="1:16" x14ac:dyDescent="0.2">
      <c r="A221" s="31"/>
      <c r="B221" s="31"/>
      <c r="C221" s="31"/>
      <c r="D221" s="31"/>
      <c r="E221" s="31"/>
      <c r="F221" s="31"/>
      <c r="G221" s="31"/>
      <c r="H221" s="31"/>
      <c r="I221" s="31"/>
      <c r="J221" s="31"/>
      <c r="K221" s="31"/>
      <c r="L221" s="31"/>
      <c r="M221" s="31"/>
      <c r="N221" s="31"/>
      <c r="O221" s="31"/>
      <c r="P221" s="31"/>
    </row>
    <row r="222" spans="1:16" x14ac:dyDescent="0.2">
      <c r="A222" s="31"/>
      <c r="B222" s="31"/>
      <c r="C222" s="31"/>
      <c r="D222" s="31"/>
      <c r="E222" s="31"/>
      <c r="F222" s="31"/>
      <c r="G222" s="31"/>
      <c r="H222" s="31"/>
      <c r="I222" s="31"/>
      <c r="J222" s="31"/>
      <c r="K222" s="31"/>
      <c r="L222" s="31"/>
      <c r="M222" s="31"/>
      <c r="N222" s="31"/>
      <c r="O222" s="31"/>
      <c r="P222" s="31"/>
    </row>
    <row r="223" spans="1:16" x14ac:dyDescent="0.2">
      <c r="A223" s="31"/>
      <c r="B223" s="31"/>
      <c r="C223" s="31"/>
      <c r="D223" s="31"/>
      <c r="E223" s="31"/>
      <c r="F223" s="31"/>
      <c r="G223" s="31"/>
      <c r="H223" s="31"/>
      <c r="I223" s="31"/>
      <c r="J223" s="31"/>
      <c r="K223" s="31"/>
      <c r="L223" s="31"/>
      <c r="M223" s="31"/>
      <c r="N223" s="31"/>
      <c r="O223" s="31"/>
      <c r="P223" s="31"/>
    </row>
    <row r="224" spans="1:16" x14ac:dyDescent="0.2">
      <c r="A224" s="31"/>
      <c r="B224" s="31"/>
      <c r="C224" s="31"/>
      <c r="D224" s="31"/>
      <c r="E224" s="31"/>
      <c r="F224" s="31"/>
      <c r="G224" s="31"/>
      <c r="H224" s="31"/>
      <c r="I224" s="31"/>
      <c r="J224" s="31"/>
      <c r="K224" s="31"/>
      <c r="L224" s="31"/>
      <c r="M224" s="31"/>
      <c r="N224" s="31"/>
      <c r="O224" s="31"/>
      <c r="P224" s="31"/>
    </row>
    <row r="225" spans="1:16" x14ac:dyDescent="0.2">
      <c r="A225" s="31"/>
      <c r="B225" s="31"/>
      <c r="C225" s="31"/>
      <c r="D225" s="31"/>
      <c r="E225" s="31"/>
      <c r="F225" s="31"/>
      <c r="G225" s="31"/>
      <c r="H225" s="31"/>
      <c r="I225" s="31"/>
      <c r="J225" s="31"/>
      <c r="K225" s="31"/>
      <c r="L225" s="31"/>
      <c r="M225" s="31"/>
      <c r="N225" s="31"/>
      <c r="O225" s="31"/>
      <c r="P225" s="31"/>
    </row>
    <row r="226" spans="1:16" x14ac:dyDescent="0.2">
      <c r="A226" s="31"/>
      <c r="B226" s="31"/>
      <c r="C226" s="31"/>
      <c r="D226" s="31"/>
      <c r="E226" s="31"/>
      <c r="F226" s="31"/>
      <c r="G226" s="31"/>
      <c r="H226" s="31"/>
      <c r="I226" s="31"/>
      <c r="J226" s="31"/>
      <c r="K226" s="31"/>
      <c r="L226" s="31"/>
      <c r="M226" s="31"/>
      <c r="N226" s="31"/>
      <c r="O226" s="31"/>
      <c r="P226" s="31"/>
    </row>
    <row r="227" spans="1:16" x14ac:dyDescent="0.2">
      <c r="A227" s="31"/>
      <c r="B227" s="31"/>
      <c r="C227" s="31"/>
      <c r="D227" s="31"/>
      <c r="E227" s="31"/>
      <c r="F227" s="31"/>
      <c r="G227" s="31"/>
      <c r="H227" s="31"/>
      <c r="I227" s="31"/>
      <c r="J227" s="31"/>
      <c r="K227" s="31"/>
      <c r="L227" s="31"/>
      <c r="M227" s="31"/>
      <c r="N227" s="31"/>
      <c r="O227" s="31"/>
      <c r="P227" s="31"/>
    </row>
    <row r="228" spans="1:16" x14ac:dyDescent="0.2">
      <c r="A228" s="31"/>
      <c r="B228" s="31"/>
      <c r="C228" s="31"/>
      <c r="D228" s="31"/>
      <c r="E228" s="31"/>
      <c r="F228" s="31"/>
      <c r="G228" s="31"/>
      <c r="H228" s="31"/>
      <c r="I228" s="31"/>
      <c r="J228" s="31"/>
      <c r="K228" s="31"/>
      <c r="L228" s="31"/>
      <c r="M228" s="31"/>
      <c r="N228" s="31"/>
      <c r="O228" s="31"/>
      <c r="P228" s="31"/>
    </row>
    <row r="229" spans="1:16" x14ac:dyDescent="0.2">
      <c r="A229" s="31"/>
      <c r="B229" s="31"/>
      <c r="C229" s="31"/>
      <c r="D229" s="31"/>
      <c r="E229" s="31"/>
      <c r="F229" s="31"/>
      <c r="G229" s="31"/>
      <c r="H229" s="31"/>
      <c r="I229" s="31"/>
      <c r="J229" s="31"/>
      <c r="K229" s="31"/>
      <c r="L229" s="31"/>
      <c r="M229" s="31"/>
      <c r="N229" s="31"/>
      <c r="O229" s="31"/>
      <c r="P229" s="31"/>
    </row>
    <row r="230" spans="1:16" x14ac:dyDescent="0.2">
      <c r="A230" s="31"/>
      <c r="B230" s="31"/>
      <c r="C230" s="31"/>
      <c r="D230" s="31"/>
      <c r="E230" s="31"/>
      <c r="F230" s="31"/>
      <c r="G230" s="31"/>
      <c r="H230" s="31"/>
      <c r="I230" s="31"/>
      <c r="J230" s="31"/>
      <c r="K230" s="31"/>
      <c r="L230" s="31"/>
      <c r="M230" s="31"/>
      <c r="N230" s="31"/>
      <c r="O230" s="31"/>
      <c r="P230" s="31"/>
    </row>
    <row r="231" spans="1:16" x14ac:dyDescent="0.2">
      <c r="A231" s="31" t="s">
        <v>71</v>
      </c>
      <c r="B231" s="31"/>
      <c r="C231" s="31"/>
      <c r="D231" s="31"/>
      <c r="E231" s="31"/>
      <c r="F231" s="31"/>
      <c r="G231" s="31"/>
      <c r="H231" s="31"/>
      <c r="I231" s="31"/>
      <c r="J231" s="31"/>
      <c r="K231" s="31"/>
      <c r="L231" s="31"/>
      <c r="M231" s="31"/>
      <c r="N231" s="31"/>
      <c r="O231" s="31"/>
      <c r="P231" s="31"/>
    </row>
    <row r="232" spans="1:16" x14ac:dyDescent="0.2">
      <c r="A232" s="31"/>
      <c r="B232" s="31"/>
      <c r="C232" s="31"/>
      <c r="D232" s="31"/>
      <c r="E232" s="31"/>
      <c r="F232" s="31"/>
      <c r="G232" s="31"/>
      <c r="H232" s="31"/>
      <c r="I232" s="31"/>
      <c r="J232" s="31"/>
      <c r="K232" s="31"/>
      <c r="L232" s="31"/>
      <c r="M232" s="31"/>
      <c r="N232" s="31"/>
      <c r="O232" s="31"/>
      <c r="P232" s="31"/>
    </row>
    <row r="233" spans="1:16" x14ac:dyDescent="0.2">
      <c r="A233" s="31"/>
      <c r="B233" s="31"/>
      <c r="C233" s="31"/>
      <c r="D233" s="31"/>
      <c r="E233" s="31"/>
      <c r="F233" s="31"/>
      <c r="G233" s="31"/>
      <c r="H233" s="31"/>
      <c r="I233" s="31"/>
      <c r="J233" s="31"/>
      <c r="K233" s="31"/>
      <c r="L233" s="31"/>
      <c r="M233" s="31"/>
      <c r="N233" s="31"/>
      <c r="O233" s="31"/>
      <c r="P233" s="31"/>
    </row>
    <row r="234" spans="1:16" x14ac:dyDescent="0.2">
      <c r="A234" s="31"/>
      <c r="B234" s="31"/>
      <c r="C234" s="31"/>
      <c r="D234" s="31"/>
      <c r="E234" s="31"/>
      <c r="F234" s="31"/>
      <c r="G234" s="31"/>
      <c r="H234" s="31"/>
      <c r="I234" s="31"/>
      <c r="J234" s="31"/>
      <c r="K234" s="31"/>
      <c r="L234" s="31"/>
      <c r="M234" s="31"/>
      <c r="N234" s="31"/>
      <c r="O234" s="31"/>
      <c r="P234" s="31"/>
    </row>
    <row r="235" spans="1:16" x14ac:dyDescent="0.2">
      <c r="A235" s="31"/>
      <c r="B235" s="31"/>
      <c r="C235" s="31"/>
      <c r="D235" s="31"/>
      <c r="E235" s="31"/>
      <c r="F235" s="31"/>
      <c r="G235" s="31"/>
      <c r="H235" s="31"/>
      <c r="I235" s="31"/>
      <c r="J235" s="31"/>
      <c r="K235" s="31"/>
      <c r="L235" s="31"/>
      <c r="M235" s="31"/>
      <c r="N235" s="31"/>
      <c r="O235" s="31"/>
      <c r="P235" s="31"/>
    </row>
    <row r="236" spans="1:16" x14ac:dyDescent="0.2">
      <c r="A236" s="31"/>
      <c r="B236" s="31"/>
      <c r="C236" s="31"/>
      <c r="D236" s="31"/>
      <c r="E236" s="31"/>
      <c r="F236" s="31"/>
      <c r="G236" s="31"/>
      <c r="H236" s="31"/>
      <c r="I236" s="31"/>
      <c r="J236" s="31"/>
      <c r="K236" s="31"/>
      <c r="L236" s="31"/>
      <c r="M236" s="31"/>
      <c r="N236" s="31"/>
      <c r="O236" s="31"/>
      <c r="P236" s="31"/>
    </row>
    <row r="237" spans="1:16" x14ac:dyDescent="0.2">
      <c r="A237" s="31"/>
      <c r="B237" s="31"/>
      <c r="C237" s="31"/>
      <c r="D237" s="31"/>
      <c r="E237" s="31"/>
      <c r="F237" s="31"/>
      <c r="G237" s="31"/>
      <c r="H237" s="31"/>
      <c r="I237" s="31"/>
      <c r="J237" s="31"/>
      <c r="K237" s="31"/>
      <c r="L237" s="31"/>
      <c r="M237" s="31"/>
      <c r="N237" s="31"/>
      <c r="O237" s="31"/>
      <c r="P237" s="31"/>
    </row>
    <row r="238" spans="1:16" x14ac:dyDescent="0.2">
      <c r="A238" s="31"/>
      <c r="B238" s="31"/>
      <c r="C238" s="31"/>
      <c r="D238" s="31"/>
      <c r="E238" s="31"/>
      <c r="F238" s="31"/>
      <c r="G238" s="31"/>
      <c r="H238" s="31"/>
      <c r="I238" s="31"/>
      <c r="J238" s="31"/>
      <c r="K238" s="31"/>
      <c r="L238" s="31"/>
      <c r="M238" s="31"/>
      <c r="N238" s="31"/>
      <c r="O238" s="31"/>
      <c r="P238" s="31"/>
    </row>
    <row r="239" spans="1:16" x14ac:dyDescent="0.2">
      <c r="A239" s="31"/>
      <c r="B239" s="31"/>
      <c r="C239" s="31"/>
      <c r="D239" s="31"/>
      <c r="E239" s="31"/>
      <c r="F239" s="31"/>
      <c r="G239" s="31"/>
      <c r="H239" s="31"/>
      <c r="I239" s="31"/>
      <c r="J239" s="31"/>
      <c r="K239" s="31"/>
      <c r="L239" s="31"/>
      <c r="M239" s="31"/>
      <c r="N239" s="31"/>
      <c r="O239" s="31"/>
      <c r="P239" s="31"/>
    </row>
    <row r="240" spans="1:16" x14ac:dyDescent="0.2">
      <c r="A240" s="31"/>
      <c r="B240" s="31"/>
      <c r="C240" s="31"/>
      <c r="D240" s="31"/>
      <c r="E240" s="31"/>
      <c r="F240" s="31"/>
      <c r="G240" s="31"/>
      <c r="H240" s="31"/>
      <c r="I240" s="31"/>
      <c r="J240" s="31"/>
      <c r="K240" s="31"/>
      <c r="L240" s="31"/>
      <c r="M240" s="31"/>
      <c r="N240" s="31"/>
      <c r="O240" s="31"/>
      <c r="P240" s="31"/>
    </row>
    <row r="241" spans="1:16" x14ac:dyDescent="0.2">
      <c r="A241" s="31"/>
      <c r="B241" s="31"/>
      <c r="C241" s="31"/>
      <c r="D241" s="31"/>
      <c r="E241" s="31"/>
      <c r="F241" s="31"/>
      <c r="G241" s="31"/>
      <c r="H241" s="31"/>
      <c r="I241" s="31"/>
      <c r="J241" s="31"/>
      <c r="K241" s="31"/>
      <c r="L241" s="31"/>
      <c r="M241" s="31"/>
      <c r="N241" s="31"/>
      <c r="O241" s="31"/>
      <c r="P241" s="31"/>
    </row>
    <row r="242" spans="1:16" x14ac:dyDescent="0.2">
      <c r="A242" s="31"/>
      <c r="B242" s="31"/>
      <c r="C242" s="31"/>
      <c r="D242" s="31"/>
      <c r="E242" s="31"/>
      <c r="F242" s="31"/>
      <c r="G242" s="31"/>
      <c r="H242" s="31"/>
      <c r="I242" s="31"/>
      <c r="J242" s="31"/>
      <c r="K242" s="31"/>
      <c r="L242" s="31"/>
      <c r="M242" s="31"/>
      <c r="N242" s="31"/>
      <c r="O242" s="31"/>
      <c r="P242" s="31"/>
    </row>
    <row r="243" spans="1:16" x14ac:dyDescent="0.2">
      <c r="A243" s="31"/>
      <c r="B243" s="31"/>
      <c r="C243" s="31"/>
      <c r="D243" s="31"/>
      <c r="E243" s="31"/>
      <c r="F243" s="31"/>
      <c r="G243" s="31"/>
      <c r="H243" s="31"/>
      <c r="I243" s="31"/>
      <c r="J243" s="31"/>
      <c r="K243" s="31"/>
      <c r="L243" s="31"/>
      <c r="M243" s="31"/>
      <c r="N243" s="31"/>
      <c r="O243" s="31"/>
      <c r="P243" s="31"/>
    </row>
    <row r="244" spans="1:16" x14ac:dyDescent="0.2">
      <c r="A244" s="31"/>
      <c r="B244" s="31"/>
      <c r="C244" s="31"/>
      <c r="D244" s="31"/>
      <c r="E244" s="31"/>
      <c r="F244" s="31"/>
      <c r="G244" s="31"/>
      <c r="H244" s="31"/>
      <c r="I244" s="31"/>
      <c r="J244" s="31"/>
      <c r="K244" s="31"/>
      <c r="L244" s="31"/>
      <c r="M244" s="31"/>
      <c r="N244" s="31"/>
      <c r="O244" s="31"/>
      <c r="P244" s="31"/>
    </row>
    <row r="245" spans="1:16" x14ac:dyDescent="0.2">
      <c r="A245" s="31"/>
      <c r="B245" s="31"/>
      <c r="C245" s="31"/>
      <c r="D245" s="31"/>
      <c r="E245" s="31"/>
      <c r="F245" s="31"/>
      <c r="G245" s="31"/>
      <c r="H245" s="31"/>
      <c r="I245" s="31"/>
      <c r="J245" s="31"/>
      <c r="K245" s="31"/>
      <c r="L245" s="31"/>
      <c r="M245" s="31"/>
      <c r="N245" s="31"/>
      <c r="O245" s="31"/>
      <c r="P245" s="31"/>
    </row>
    <row r="246" spans="1:16" x14ac:dyDescent="0.2">
      <c r="A246" s="31"/>
      <c r="B246" s="31"/>
      <c r="C246" s="31"/>
      <c r="D246" s="31"/>
      <c r="E246" s="31"/>
      <c r="F246" s="31"/>
      <c r="G246" s="31"/>
      <c r="H246" s="31"/>
      <c r="I246" s="31"/>
      <c r="J246" s="31"/>
      <c r="K246" s="31"/>
      <c r="L246" s="31"/>
      <c r="M246" s="31"/>
      <c r="N246" s="31"/>
      <c r="O246" s="31"/>
      <c r="P246" s="31"/>
    </row>
    <row r="247" spans="1:16" x14ac:dyDescent="0.2">
      <c r="A247" s="31"/>
      <c r="B247" s="31"/>
      <c r="C247" s="31"/>
      <c r="D247" s="31"/>
      <c r="E247" s="31"/>
      <c r="F247" s="31"/>
      <c r="G247" s="31"/>
      <c r="H247" s="31"/>
      <c r="I247" s="31"/>
      <c r="J247" s="31"/>
      <c r="K247" s="31"/>
      <c r="L247" s="31"/>
      <c r="M247" s="31"/>
      <c r="N247" s="31"/>
      <c r="O247" s="31"/>
      <c r="P247" s="31"/>
    </row>
    <row r="248" spans="1:16" x14ac:dyDescent="0.2">
      <c r="A248" s="31" t="s">
        <v>53</v>
      </c>
      <c r="B248" s="31"/>
      <c r="C248" s="31"/>
      <c r="D248" s="31"/>
      <c r="E248" s="31"/>
      <c r="F248" s="31"/>
      <c r="G248" s="31"/>
      <c r="H248" s="31"/>
      <c r="I248" s="31"/>
      <c r="J248" s="31"/>
      <c r="K248" s="31"/>
      <c r="L248" s="31"/>
      <c r="M248" s="31"/>
      <c r="N248" s="31"/>
      <c r="O248" s="31"/>
      <c r="P248" s="31"/>
    </row>
    <row r="249" spans="1:16" x14ac:dyDescent="0.2">
      <c r="A249" s="31"/>
      <c r="B249" s="31"/>
      <c r="C249" s="31"/>
      <c r="D249" s="31"/>
      <c r="E249" s="31"/>
      <c r="F249" s="31"/>
      <c r="G249" s="31"/>
      <c r="H249" s="31"/>
      <c r="I249" s="31"/>
      <c r="J249" s="31"/>
      <c r="K249" s="31"/>
      <c r="L249" s="31"/>
      <c r="M249" s="31"/>
      <c r="N249" s="31"/>
      <c r="O249" s="31"/>
      <c r="P249" s="31"/>
    </row>
    <row r="250" spans="1:16" x14ac:dyDescent="0.2">
      <c r="A250" s="31"/>
      <c r="B250" s="31"/>
      <c r="C250" s="31"/>
      <c r="D250" s="31"/>
      <c r="E250" s="31"/>
      <c r="F250" s="31"/>
      <c r="G250" s="31"/>
      <c r="H250" s="31"/>
      <c r="I250" s="31"/>
      <c r="J250" s="31"/>
      <c r="K250" s="31"/>
      <c r="L250" s="31"/>
      <c r="M250" s="31"/>
      <c r="N250" s="31"/>
      <c r="O250" s="31"/>
      <c r="P250" s="31"/>
    </row>
    <row r="251" spans="1:16" x14ac:dyDescent="0.2">
      <c r="A251" s="31"/>
      <c r="B251" s="31"/>
      <c r="C251" s="31"/>
      <c r="D251" s="31"/>
      <c r="E251" s="31"/>
      <c r="F251" s="31"/>
      <c r="G251" s="31"/>
      <c r="H251" s="31"/>
      <c r="I251" s="31"/>
      <c r="J251" s="31"/>
      <c r="K251" s="31"/>
      <c r="L251" s="31"/>
      <c r="M251" s="31"/>
      <c r="N251" s="31"/>
      <c r="O251" s="31"/>
      <c r="P251" s="31"/>
    </row>
    <row r="252" spans="1:16" x14ac:dyDescent="0.2">
      <c r="A252" s="31"/>
      <c r="B252" s="31"/>
      <c r="C252" s="31"/>
      <c r="D252" s="31"/>
      <c r="E252" s="31"/>
      <c r="F252" s="31"/>
      <c r="G252" s="31"/>
      <c r="H252" s="31"/>
      <c r="I252" s="31"/>
      <c r="J252" s="31"/>
      <c r="K252" s="31"/>
      <c r="L252" s="31"/>
      <c r="M252" s="31"/>
      <c r="N252" s="31"/>
      <c r="O252" s="31"/>
      <c r="P252" s="31"/>
    </row>
    <row r="253" spans="1:16" x14ac:dyDescent="0.2">
      <c r="A253" s="31"/>
      <c r="B253" s="31"/>
      <c r="C253" s="31"/>
      <c r="D253" s="31"/>
      <c r="E253" s="31"/>
      <c r="F253" s="31"/>
      <c r="G253" s="31"/>
      <c r="H253" s="31"/>
      <c r="I253" s="31"/>
      <c r="J253" s="31"/>
      <c r="K253" s="31"/>
      <c r="L253" s="31"/>
      <c r="M253" s="31"/>
      <c r="N253" s="31"/>
      <c r="O253" s="31"/>
      <c r="P253" s="31"/>
    </row>
    <row r="254" spans="1:16" x14ac:dyDescent="0.2">
      <c r="A254" s="31"/>
      <c r="B254" s="31"/>
      <c r="C254" s="31"/>
      <c r="D254" s="31"/>
      <c r="E254" s="31"/>
      <c r="F254" s="31"/>
      <c r="G254" s="31"/>
      <c r="H254" s="31"/>
      <c r="I254" s="31"/>
      <c r="J254" s="31"/>
      <c r="K254" s="31"/>
      <c r="L254" s="31"/>
      <c r="M254" s="31"/>
      <c r="N254" s="31"/>
      <c r="O254" s="31"/>
      <c r="P254" s="31"/>
    </row>
    <row r="255" spans="1:16" x14ac:dyDescent="0.2">
      <c r="A255" s="31"/>
      <c r="B255" s="31"/>
      <c r="C255" s="31"/>
      <c r="D255" s="31"/>
      <c r="E255" s="31"/>
      <c r="F255" s="31"/>
      <c r="G255" s="31"/>
      <c r="H255" s="31"/>
      <c r="I255" s="31"/>
      <c r="J255" s="31"/>
      <c r="K255" s="31"/>
      <c r="L255" s="31"/>
      <c r="M255" s="31"/>
      <c r="N255" s="31"/>
      <c r="O255" s="31"/>
      <c r="P255" s="31"/>
    </row>
    <row r="256" spans="1:16" x14ac:dyDescent="0.2">
      <c r="A256" s="31"/>
      <c r="B256" s="31"/>
      <c r="C256" s="31"/>
      <c r="D256" s="31"/>
      <c r="E256" s="31"/>
      <c r="F256" s="31"/>
      <c r="G256" s="31"/>
      <c r="H256" s="31"/>
      <c r="I256" s="31"/>
      <c r="J256" s="31"/>
      <c r="K256" s="31"/>
      <c r="L256" s="31"/>
      <c r="M256" s="31"/>
      <c r="N256" s="31"/>
      <c r="O256" s="31"/>
      <c r="P256" s="31"/>
    </row>
    <row r="257" spans="1:16" x14ac:dyDescent="0.2">
      <c r="A257" s="31"/>
      <c r="B257" s="31"/>
      <c r="C257" s="31"/>
      <c r="D257" s="31"/>
      <c r="E257" s="31"/>
      <c r="F257" s="31"/>
      <c r="G257" s="31"/>
      <c r="H257" s="31"/>
      <c r="I257" s="31"/>
      <c r="J257" s="31"/>
      <c r="K257" s="31"/>
      <c r="L257" s="31"/>
      <c r="M257" s="31"/>
      <c r="N257" s="31"/>
      <c r="O257" s="31"/>
      <c r="P257" s="31"/>
    </row>
    <row r="258" spans="1:16" x14ac:dyDescent="0.2">
      <c r="A258" s="31"/>
      <c r="B258" s="31"/>
      <c r="C258" s="31"/>
      <c r="D258" s="31"/>
      <c r="E258" s="31"/>
      <c r="F258" s="31"/>
      <c r="G258" s="31"/>
      <c r="H258" s="31"/>
      <c r="I258" s="31"/>
      <c r="J258" s="31"/>
      <c r="K258" s="31"/>
      <c r="L258" s="31"/>
      <c r="M258" s="31"/>
      <c r="N258" s="31"/>
      <c r="O258" s="31"/>
      <c r="P258" s="31"/>
    </row>
    <row r="259" spans="1:16" x14ac:dyDescent="0.2">
      <c r="A259" s="31"/>
      <c r="B259" s="31"/>
      <c r="C259" s="31"/>
      <c r="D259" s="31"/>
      <c r="E259" s="31"/>
      <c r="F259" s="31"/>
      <c r="G259" s="31"/>
      <c r="H259" s="31"/>
      <c r="I259" s="31"/>
      <c r="J259" s="31"/>
      <c r="K259" s="31"/>
      <c r="L259" s="31"/>
      <c r="M259" s="31"/>
      <c r="N259" s="31"/>
      <c r="O259" s="31"/>
      <c r="P259" s="31"/>
    </row>
    <row r="260" spans="1:16" x14ac:dyDescent="0.2">
      <c r="A260" s="31"/>
      <c r="B260" s="31"/>
      <c r="C260" s="31"/>
      <c r="D260" s="31"/>
      <c r="E260" s="31"/>
      <c r="F260" s="31"/>
      <c r="G260" s="31"/>
      <c r="H260" s="31"/>
      <c r="I260" s="31"/>
      <c r="J260" s="31"/>
      <c r="K260" s="31"/>
      <c r="L260" s="31"/>
      <c r="M260" s="31"/>
      <c r="N260" s="31"/>
      <c r="O260" s="31"/>
      <c r="P260" s="31"/>
    </row>
    <row r="261" spans="1:16" x14ac:dyDescent="0.2">
      <c r="A261" s="31"/>
      <c r="B261" s="31"/>
      <c r="C261" s="31"/>
      <c r="D261" s="31"/>
      <c r="E261" s="31"/>
      <c r="F261" s="31"/>
      <c r="G261" s="31"/>
      <c r="H261" s="31"/>
      <c r="I261" s="31"/>
      <c r="J261" s="31"/>
      <c r="K261" s="31"/>
      <c r="L261" s="31"/>
      <c r="M261" s="31"/>
      <c r="N261" s="31"/>
      <c r="O261" s="31"/>
      <c r="P261" s="31"/>
    </row>
    <row r="262" spans="1:16" x14ac:dyDescent="0.2">
      <c r="A262" s="31"/>
      <c r="B262" s="31"/>
      <c r="C262" s="31"/>
      <c r="D262" s="31"/>
      <c r="E262" s="31"/>
      <c r="F262" s="31"/>
      <c r="G262" s="31"/>
      <c r="H262" s="31"/>
      <c r="I262" s="31"/>
      <c r="J262" s="31"/>
      <c r="K262" s="31"/>
      <c r="L262" s="31"/>
      <c r="M262" s="31"/>
      <c r="N262" s="31"/>
      <c r="O262" s="31"/>
      <c r="P262" s="31"/>
    </row>
    <row r="263" spans="1:16" x14ac:dyDescent="0.2">
      <c r="A263" s="31"/>
      <c r="B263" s="31"/>
      <c r="C263" s="31"/>
      <c r="D263" s="31"/>
      <c r="E263" s="31"/>
      <c r="F263" s="31"/>
      <c r="G263" s="31"/>
      <c r="H263" s="31"/>
      <c r="I263" s="31"/>
      <c r="J263" s="31"/>
      <c r="K263" s="31"/>
      <c r="L263" s="31"/>
      <c r="M263" s="31"/>
      <c r="N263" s="31"/>
      <c r="O263" s="31"/>
      <c r="P263" s="31"/>
    </row>
    <row r="264" spans="1:16" x14ac:dyDescent="0.2">
      <c r="A264" s="31"/>
      <c r="B264" s="31"/>
      <c r="C264" s="31"/>
      <c r="D264" s="31"/>
      <c r="E264" s="31"/>
      <c r="F264" s="31"/>
      <c r="G264" s="31"/>
      <c r="H264" s="31"/>
      <c r="I264" s="31"/>
      <c r="J264" s="31"/>
      <c r="K264" s="31"/>
      <c r="L264" s="31"/>
      <c r="M264" s="31"/>
      <c r="N264" s="31"/>
      <c r="O264" s="31"/>
      <c r="P264" s="31"/>
    </row>
    <row r="265" spans="1:16" x14ac:dyDescent="0.2">
      <c r="A265" s="32" t="s">
        <v>127</v>
      </c>
      <c r="B265" s="32"/>
      <c r="C265" s="32"/>
      <c r="D265" s="32"/>
      <c r="E265" s="32"/>
      <c r="F265" s="32"/>
      <c r="G265" s="32"/>
      <c r="H265" s="32"/>
      <c r="I265" s="32"/>
      <c r="J265" s="32"/>
      <c r="K265" s="32"/>
      <c r="L265" s="32"/>
      <c r="M265" s="32"/>
      <c r="N265" s="32"/>
      <c r="O265" s="32"/>
      <c r="P265" s="32"/>
    </row>
    <row r="266" spans="1:16" x14ac:dyDescent="0.2">
      <c r="A266" s="32"/>
      <c r="B266" s="32"/>
      <c r="C266" s="32"/>
      <c r="D266" s="32"/>
      <c r="E266" s="32"/>
      <c r="F266" s="32"/>
      <c r="G266" s="32"/>
      <c r="H266" s="32"/>
      <c r="I266" s="32"/>
      <c r="J266" s="32"/>
      <c r="K266" s="32"/>
      <c r="L266" s="32"/>
      <c r="M266" s="32"/>
      <c r="N266" s="32"/>
      <c r="O266" s="32"/>
      <c r="P266" s="32"/>
    </row>
    <row r="267" spans="1:16" x14ac:dyDescent="0.2">
      <c r="A267" s="32"/>
      <c r="B267" s="32"/>
      <c r="C267" s="32"/>
      <c r="D267" s="32"/>
      <c r="E267" s="32"/>
      <c r="F267" s="32"/>
      <c r="G267" s="32"/>
      <c r="H267" s="32"/>
      <c r="I267" s="32"/>
      <c r="J267" s="32"/>
      <c r="K267" s="32"/>
      <c r="L267" s="32"/>
      <c r="M267" s="32"/>
      <c r="N267" s="32"/>
      <c r="O267" s="32"/>
      <c r="P267" s="32"/>
    </row>
    <row r="268" spans="1:16" x14ac:dyDescent="0.2">
      <c r="A268" s="32"/>
      <c r="B268" s="32"/>
      <c r="C268" s="32"/>
      <c r="D268" s="32"/>
      <c r="E268" s="32"/>
      <c r="F268" s="32"/>
      <c r="G268" s="32"/>
      <c r="H268" s="32"/>
      <c r="I268" s="32"/>
      <c r="J268" s="32"/>
      <c r="K268" s="32"/>
      <c r="L268" s="32"/>
      <c r="M268" s="32"/>
      <c r="N268" s="32"/>
      <c r="O268" s="32"/>
      <c r="P268" s="32"/>
    </row>
    <row r="269" spans="1:16" x14ac:dyDescent="0.2">
      <c r="A269" s="32"/>
      <c r="B269" s="32"/>
      <c r="C269" s="32"/>
      <c r="D269" s="32"/>
      <c r="E269" s="32"/>
      <c r="F269" s="32"/>
      <c r="G269" s="32"/>
      <c r="H269" s="32"/>
      <c r="I269" s="32"/>
      <c r="J269" s="32"/>
      <c r="K269" s="32"/>
      <c r="L269" s="32"/>
      <c r="M269" s="32"/>
      <c r="N269" s="32"/>
      <c r="O269" s="32"/>
      <c r="P269" s="32"/>
    </row>
    <row r="270" spans="1:16" x14ac:dyDescent="0.2">
      <c r="A270" s="32"/>
      <c r="B270" s="32"/>
      <c r="C270" s="32"/>
      <c r="D270" s="32"/>
      <c r="E270" s="32"/>
      <c r="F270" s="32"/>
      <c r="G270" s="32"/>
      <c r="H270" s="32"/>
      <c r="I270" s="32"/>
      <c r="J270" s="32"/>
      <c r="K270" s="32"/>
      <c r="L270" s="32"/>
      <c r="M270" s="32"/>
      <c r="N270" s="32"/>
      <c r="O270" s="32"/>
      <c r="P270" s="32"/>
    </row>
    <row r="271" spans="1:16" x14ac:dyDescent="0.2">
      <c r="A271" s="32"/>
      <c r="B271" s="32"/>
      <c r="C271" s="32"/>
      <c r="D271" s="32"/>
      <c r="E271" s="32"/>
      <c r="F271" s="32"/>
      <c r="G271" s="32"/>
      <c r="H271" s="32"/>
      <c r="I271" s="32"/>
      <c r="J271" s="32"/>
      <c r="K271" s="32"/>
      <c r="L271" s="32"/>
      <c r="M271" s="32"/>
      <c r="N271" s="32"/>
      <c r="O271" s="32"/>
      <c r="P271" s="32"/>
    </row>
    <row r="272" spans="1:16" x14ac:dyDescent="0.2">
      <c r="A272" s="32"/>
      <c r="B272" s="32"/>
      <c r="C272" s="32"/>
      <c r="D272" s="32"/>
      <c r="E272" s="32"/>
      <c r="F272" s="32"/>
      <c r="G272" s="32"/>
      <c r="H272" s="32"/>
      <c r="I272" s="32"/>
      <c r="J272" s="32"/>
      <c r="K272" s="32"/>
      <c r="L272" s="32"/>
      <c r="M272" s="32"/>
      <c r="N272" s="32"/>
      <c r="O272" s="32"/>
      <c r="P272" s="32"/>
    </row>
    <row r="273" spans="1:16" x14ac:dyDescent="0.2">
      <c r="A273" s="32"/>
      <c r="B273" s="32"/>
      <c r="C273" s="32"/>
      <c r="D273" s="32"/>
      <c r="E273" s="32"/>
      <c r="F273" s="32"/>
      <c r="G273" s="32"/>
      <c r="H273" s="32"/>
      <c r="I273" s="32"/>
      <c r="J273" s="32"/>
      <c r="K273" s="32"/>
      <c r="L273" s="32"/>
      <c r="M273" s="32"/>
      <c r="N273" s="32"/>
      <c r="O273" s="32"/>
      <c r="P273" s="32"/>
    </row>
    <row r="274" spans="1:16" x14ac:dyDescent="0.2">
      <c r="A274" s="32"/>
      <c r="B274" s="32"/>
      <c r="C274" s="32"/>
      <c r="D274" s="32"/>
      <c r="E274" s="32"/>
      <c r="F274" s="32"/>
      <c r="G274" s="32"/>
      <c r="H274" s="32"/>
      <c r="I274" s="32"/>
      <c r="J274" s="32"/>
      <c r="K274" s="32"/>
      <c r="L274" s="32"/>
      <c r="M274" s="32"/>
      <c r="N274" s="32"/>
      <c r="O274" s="32"/>
      <c r="P274" s="32"/>
    </row>
    <row r="275" spans="1:16" x14ac:dyDescent="0.2">
      <c r="A275" s="32"/>
      <c r="B275" s="32"/>
      <c r="C275" s="32"/>
      <c r="D275" s="32"/>
      <c r="E275" s="32"/>
      <c r="F275" s="32"/>
      <c r="G275" s="32"/>
      <c r="H275" s="32"/>
      <c r="I275" s="32"/>
      <c r="J275" s="32"/>
      <c r="K275" s="32"/>
      <c r="L275" s="32"/>
      <c r="M275" s="32"/>
      <c r="N275" s="32"/>
      <c r="O275" s="32"/>
      <c r="P275" s="32"/>
    </row>
    <row r="276" spans="1:16" x14ac:dyDescent="0.2">
      <c r="A276" s="32"/>
      <c r="B276" s="32"/>
      <c r="C276" s="32"/>
      <c r="D276" s="32"/>
      <c r="E276" s="32"/>
      <c r="F276" s="32"/>
      <c r="G276" s="32"/>
      <c r="H276" s="32"/>
      <c r="I276" s="32"/>
      <c r="J276" s="32"/>
      <c r="K276" s="32"/>
      <c r="L276" s="32"/>
      <c r="M276" s="32"/>
      <c r="N276" s="32"/>
      <c r="O276" s="32"/>
      <c r="P276" s="32"/>
    </row>
    <row r="277" spans="1:16" x14ac:dyDescent="0.2">
      <c r="A277" s="32"/>
      <c r="B277" s="32"/>
      <c r="C277" s="32"/>
      <c r="D277" s="32"/>
      <c r="E277" s="32"/>
      <c r="F277" s="32"/>
      <c r="G277" s="32"/>
      <c r="H277" s="32"/>
      <c r="I277" s="32"/>
      <c r="J277" s="32"/>
      <c r="K277" s="32"/>
      <c r="L277" s="32"/>
      <c r="M277" s="32"/>
      <c r="N277" s="32"/>
      <c r="O277" s="32"/>
      <c r="P277" s="32"/>
    </row>
    <row r="278" spans="1:16" x14ac:dyDescent="0.2">
      <c r="A278" s="32"/>
      <c r="B278" s="32"/>
      <c r="C278" s="32"/>
      <c r="D278" s="32"/>
      <c r="E278" s="32"/>
      <c r="F278" s="32"/>
      <c r="G278" s="32"/>
      <c r="H278" s="32"/>
      <c r="I278" s="32"/>
      <c r="J278" s="32"/>
      <c r="K278" s="32"/>
      <c r="L278" s="32"/>
      <c r="M278" s="32"/>
      <c r="N278" s="32"/>
      <c r="O278" s="32"/>
      <c r="P278" s="32"/>
    </row>
    <row r="279" spans="1:16" x14ac:dyDescent="0.2">
      <c r="A279" s="32"/>
      <c r="B279" s="32"/>
      <c r="C279" s="32"/>
      <c r="D279" s="32"/>
      <c r="E279" s="32"/>
      <c r="F279" s="32"/>
      <c r="G279" s="32"/>
      <c r="H279" s="32"/>
      <c r="I279" s="32"/>
      <c r="J279" s="32"/>
      <c r="K279" s="32"/>
      <c r="L279" s="32"/>
      <c r="M279" s="32"/>
      <c r="N279" s="32"/>
      <c r="O279" s="32"/>
      <c r="P279" s="32"/>
    </row>
    <row r="280" spans="1:16" x14ac:dyDescent="0.2">
      <c r="A280" s="32"/>
      <c r="B280" s="32"/>
      <c r="C280" s="32"/>
      <c r="D280" s="32"/>
      <c r="E280" s="32"/>
      <c r="F280" s="32"/>
      <c r="G280" s="32"/>
      <c r="H280" s="32"/>
      <c r="I280" s="32"/>
      <c r="J280" s="32"/>
      <c r="K280" s="32"/>
      <c r="L280" s="32"/>
      <c r="M280" s="32"/>
      <c r="N280" s="32"/>
      <c r="O280" s="32"/>
      <c r="P280" s="32"/>
    </row>
    <row r="281" spans="1:16" x14ac:dyDescent="0.2">
      <c r="A281" s="32"/>
      <c r="B281" s="32"/>
      <c r="C281" s="32"/>
      <c r="D281" s="32"/>
      <c r="E281" s="32"/>
      <c r="F281" s="32"/>
      <c r="G281" s="32"/>
      <c r="H281" s="32"/>
      <c r="I281" s="32"/>
      <c r="J281" s="32"/>
      <c r="K281" s="32"/>
      <c r="L281" s="32"/>
      <c r="M281" s="32"/>
      <c r="N281" s="32"/>
      <c r="O281" s="32"/>
      <c r="P281" s="32"/>
    </row>
    <row r="284" spans="1:16" ht="51" customHeight="1" x14ac:dyDescent="0.2">
      <c r="B284" s="2"/>
      <c r="C284" s="2"/>
      <c r="D284" s="2"/>
      <c r="E284" s="2"/>
    </row>
    <row r="285" spans="1:16" x14ac:dyDescent="0.2">
      <c r="B285" s="2"/>
    </row>
  </sheetData>
  <mergeCells count="1">
    <mergeCell ref="A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0E12-5E67-6C4F-B2CB-56E21D3694F6}">
  <sheetPr codeName="Sheet2"/>
  <dimension ref="A1:A2"/>
  <sheetViews>
    <sheetView zoomScale="140" zoomScaleNormal="140" workbookViewId="0"/>
  </sheetViews>
  <sheetFormatPr baseColWidth="10" defaultRowHeight="15" x14ac:dyDescent="0.2"/>
  <cols>
    <col min="1" max="2" width="20.1640625" bestFit="1" customWidth="1"/>
  </cols>
  <sheetData>
    <row r="1" spans="1:1" x14ac:dyDescent="0.2">
      <c r="A1" s="11" t="s">
        <v>88</v>
      </c>
    </row>
    <row r="2" spans="1:1" x14ac:dyDescent="0.2">
      <c r="A2"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09DB-E0D5-FA40-91C1-5E2AE978C55F}">
  <sheetPr codeName="Sheet3"/>
  <dimension ref="A1:D4"/>
  <sheetViews>
    <sheetView zoomScaleNormal="100" workbookViewId="0">
      <selection activeCell="E11" sqref="E11"/>
    </sheetView>
  </sheetViews>
  <sheetFormatPr baseColWidth="10" defaultRowHeight="15" x14ac:dyDescent="0.2"/>
  <cols>
    <col min="1" max="1" width="17" bestFit="1" customWidth="1"/>
    <col min="2" max="2" width="12.33203125" bestFit="1" customWidth="1"/>
    <col min="3" max="3" width="14.1640625" bestFit="1" customWidth="1"/>
    <col min="4" max="6" width="12.5" bestFit="1" customWidth="1"/>
    <col min="7" max="8" width="12.1640625" bestFit="1" customWidth="1"/>
  </cols>
  <sheetData>
    <row r="1" spans="1:4" x14ac:dyDescent="0.2">
      <c r="A1" s="11" t="s">
        <v>0</v>
      </c>
      <c r="B1" t="s">
        <v>133</v>
      </c>
    </row>
    <row r="3" spans="1:4" x14ac:dyDescent="0.2">
      <c r="A3" t="s">
        <v>102</v>
      </c>
      <c r="B3" t="s">
        <v>99</v>
      </c>
      <c r="C3" t="s">
        <v>98</v>
      </c>
      <c r="D3" t="s">
        <v>103</v>
      </c>
    </row>
    <row r="4" spans="1:4" x14ac:dyDescent="0.2">
      <c r="A4" s="16">
        <v>1.4000999999999999</v>
      </c>
      <c r="B4" s="16">
        <v>1.0001</v>
      </c>
      <c r="C4" s="16">
        <v>2.4001999999999999</v>
      </c>
      <c r="D4" s="2">
        <v>0.41667361053245566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DDEC-C81E-D243-ADDE-BDAF3A0173A3}">
  <sheetPr codeName="Sheet4"/>
  <dimension ref="A1:L135"/>
  <sheetViews>
    <sheetView workbookViewId="0">
      <selection activeCell="A11" sqref="A11"/>
    </sheetView>
  </sheetViews>
  <sheetFormatPr baseColWidth="10" defaultRowHeight="15" x14ac:dyDescent="0.2"/>
  <cols>
    <col min="1" max="1" width="7.1640625" bestFit="1" customWidth="1"/>
    <col min="2" max="2" width="10" bestFit="1" customWidth="1"/>
    <col min="3" max="3" width="10" style="9" customWidth="1"/>
    <col min="4" max="4" width="10.83203125" style="19"/>
    <col min="9" max="9" width="7.1640625" bestFit="1" customWidth="1"/>
    <col min="10" max="10" width="10" bestFit="1" customWidth="1"/>
    <col min="12" max="12" width="10.83203125" style="2"/>
  </cols>
  <sheetData>
    <row r="1" spans="1:12" x14ac:dyDescent="0.2">
      <c r="A1" s="11" t="s">
        <v>76</v>
      </c>
      <c r="B1" t="s">
        <v>77</v>
      </c>
      <c r="I1" s="11" t="s">
        <v>76</v>
      </c>
      <c r="J1" t="s">
        <v>78</v>
      </c>
    </row>
    <row r="3" spans="1:12" x14ac:dyDescent="0.2">
      <c r="A3" s="11" t="s">
        <v>75</v>
      </c>
      <c r="B3" t="s">
        <v>104</v>
      </c>
      <c r="I3" s="11" t="s">
        <v>75</v>
      </c>
      <c r="J3" t="s">
        <v>104</v>
      </c>
    </row>
    <row r="4" spans="1:12" x14ac:dyDescent="0.2">
      <c r="A4" s="9">
        <v>2015</v>
      </c>
      <c r="B4" s="3">
        <v>53.693322099999996</v>
      </c>
      <c r="C4" s="20" t="s">
        <v>108</v>
      </c>
      <c r="D4" s="19">
        <v>0</v>
      </c>
      <c r="I4" s="9">
        <v>2016</v>
      </c>
      <c r="J4" s="3">
        <v>45.089987900000004</v>
      </c>
      <c r="K4" s="20" t="s">
        <v>109</v>
      </c>
      <c r="L4" s="2">
        <v>0</v>
      </c>
    </row>
    <row r="5" spans="1:12" x14ac:dyDescent="0.2">
      <c r="A5" s="9">
        <v>2016</v>
      </c>
      <c r="B5" s="3">
        <v>51.569988500000008</v>
      </c>
      <c r="C5" s="20" t="s">
        <v>109</v>
      </c>
      <c r="D5" s="19">
        <f>(GETPIVOTDATA("FTES",$A$3,"Year",2016)-GETPIVOTDATA("FTES",$A$3,"Year",2015))/GETPIVOTDATA("FTES",$A$3,"Year",2015)</f>
        <v>-3.954558065983383E-2</v>
      </c>
      <c r="I5" s="9">
        <v>2017</v>
      </c>
      <c r="J5" s="3">
        <v>50.370463300000004</v>
      </c>
      <c r="K5" s="20" t="s">
        <v>110</v>
      </c>
      <c r="L5" s="2">
        <f>(GETPIVOTDATA("FTES",$I$3,"Year",2017)-GETPIVOTDATA("FTES",$I$3,"Year",2016))/GETPIVOTDATA("FTES",$I$3,"Year",2016)</f>
        <v>0.11710970984758237</v>
      </c>
    </row>
    <row r="6" spans="1:12" x14ac:dyDescent="0.2">
      <c r="A6" s="9">
        <v>2017</v>
      </c>
      <c r="B6" s="3">
        <v>51.209988100000004</v>
      </c>
      <c r="C6" s="20" t="s">
        <v>110</v>
      </c>
      <c r="D6" s="19">
        <f>(GETPIVOTDATA("FTES",$A$3,"Year",2017)-GETPIVOTDATA("FTES",$A$3,"Year",2015))/GETPIVOTDATA("FTES",$A$3,"Year",2015)</f>
        <v>-4.6250332497120572E-2</v>
      </c>
      <c r="I6" s="9">
        <v>2018</v>
      </c>
      <c r="J6" s="3">
        <v>55.149985700000002</v>
      </c>
      <c r="K6" s="20" t="s">
        <v>111</v>
      </c>
      <c r="L6" s="2">
        <f>(GETPIVOTDATA("FTES",$I$3,"Year",2018)-GETPIVOTDATA("FTES",$I$3,"Year",2016))/GETPIVOTDATA("FTES",$I$3,"Year",2016)</f>
        <v>0.22310934796236653</v>
      </c>
    </row>
    <row r="7" spans="1:12" x14ac:dyDescent="0.2">
      <c r="A7" s="9">
        <v>2018</v>
      </c>
      <c r="B7" s="3">
        <v>53.366653900000003</v>
      </c>
      <c r="C7" s="20" t="s">
        <v>111</v>
      </c>
      <c r="D7" s="19">
        <f>(GETPIVOTDATA("FTES",$A$3,"Year",2018)-GETPIVOTDATA("FTES",$A$3,"Year",2015))/GETPIVOTDATA("FTES",$A$3,"Year",2015)</f>
        <v>-6.0839632792993679E-3</v>
      </c>
      <c r="I7" s="9">
        <v>2019</v>
      </c>
      <c r="J7" s="3">
        <v>61.683317300000006</v>
      </c>
      <c r="K7" s="20" t="s">
        <v>112</v>
      </c>
      <c r="L7" s="2">
        <f>(GETPIVOTDATA("FTES",$I$3,"Year",2019)-GETPIVOTDATA("FTES",$I$3,"Year",2016))/GETPIVOTDATA("FTES",$I$3,"Year",2016)</f>
        <v>0.36800474280011952</v>
      </c>
    </row>
    <row r="8" spans="1:12" x14ac:dyDescent="0.2">
      <c r="A8" s="9">
        <v>2019</v>
      </c>
      <c r="B8" s="3">
        <v>52.719987299999993</v>
      </c>
      <c r="C8" s="20" t="s">
        <v>112</v>
      </c>
      <c r="D8" s="19">
        <f>(GETPIVOTDATA("FTES",$A$3,"Year",2019)-GETPIVOTDATA("FTES",$A$3,"Year",2015))/GETPIVOTDATA("FTES",$A$3,"Year",2015)</f>
        <v>-1.8127669548686831E-2</v>
      </c>
      <c r="I8" s="9">
        <v>2020</v>
      </c>
      <c r="J8" s="3">
        <v>56.453318299999999</v>
      </c>
      <c r="K8" s="20" t="s">
        <v>134</v>
      </c>
      <c r="L8" s="2">
        <f>(GETPIVOTDATA("FTES",$I$3,"Year",2020)-GETPIVOTDATA("FTES",$I$3,"Year",2016))/GETPIVOTDATA("FTES",$I$3,"Year",2016)</f>
        <v>0.25201449211300397</v>
      </c>
    </row>
    <row r="11" spans="1:12" x14ac:dyDescent="0.2">
      <c r="A11" s="11" t="s">
        <v>76</v>
      </c>
      <c r="B11" t="s">
        <v>77</v>
      </c>
    </row>
    <row r="12" spans="1:12" x14ac:dyDescent="0.2">
      <c r="A12" s="11" t="s">
        <v>88</v>
      </c>
      <c r="B12" t="s">
        <v>126</v>
      </c>
      <c r="I12" s="11" t="s">
        <v>76</v>
      </c>
      <c r="J12" t="s">
        <v>78</v>
      </c>
    </row>
    <row r="13" spans="1:12" x14ac:dyDescent="0.2">
      <c r="I13" s="11" t="s">
        <v>88</v>
      </c>
      <c r="J13" t="s">
        <v>54</v>
      </c>
    </row>
    <row r="14" spans="1:12" x14ac:dyDescent="0.2">
      <c r="A14" s="11" t="s">
        <v>75</v>
      </c>
      <c r="B14" t="s">
        <v>104</v>
      </c>
      <c r="C14"/>
    </row>
    <row r="15" spans="1:12" x14ac:dyDescent="0.2">
      <c r="A15" s="9">
        <v>2015</v>
      </c>
      <c r="B15" s="3">
        <v>2650.2299198888995</v>
      </c>
      <c r="C15" s="20" t="s">
        <v>108</v>
      </c>
      <c r="D15" s="19">
        <v>0</v>
      </c>
      <c r="I15" s="11" t="s">
        <v>75</v>
      </c>
      <c r="J15" t="s">
        <v>104</v>
      </c>
    </row>
    <row r="16" spans="1:12" x14ac:dyDescent="0.2">
      <c r="A16" s="9">
        <v>2016</v>
      </c>
      <c r="B16" s="3">
        <v>2764.3602449209002</v>
      </c>
      <c r="C16" s="20" t="s">
        <v>109</v>
      </c>
      <c r="D16" s="19">
        <f>(GETPIVOTDATA("FTES",$A$14,"Year",2016)-GETPIVOTDATA("FTES",$A$14,"Year",2015))/GETPIVOTDATA("FTES",$A$14,"Year",2015)</f>
        <v>4.3064310826581083E-2</v>
      </c>
      <c r="I16" s="9">
        <v>2016</v>
      </c>
      <c r="J16" s="3">
        <v>16.229999999999997</v>
      </c>
      <c r="K16" s="20" t="s">
        <v>109</v>
      </c>
      <c r="L16" s="2">
        <v>0</v>
      </c>
    </row>
    <row r="17" spans="1:12" x14ac:dyDescent="0.2">
      <c r="A17" s="9">
        <v>2017</v>
      </c>
      <c r="B17" s="3">
        <v>2672.1023282954993</v>
      </c>
      <c r="C17" s="20" t="s">
        <v>110</v>
      </c>
      <c r="D17" s="19">
        <f>(GETPIVOTDATA("FTES",$A$14,"Year",2017)-GETPIVOTDATA("FTES",$A$14,"Year",2015))/GETPIVOTDATA("FTES",$A$14,"Year",2015)</f>
        <v>8.2530229707453839E-3</v>
      </c>
      <c r="I17" s="9">
        <v>2017</v>
      </c>
      <c r="J17" s="3">
        <v>12.329999900000001</v>
      </c>
      <c r="K17" s="20" t="s">
        <v>110</v>
      </c>
      <c r="L17" s="2">
        <f>(GETPIVOTDATA("FTES",$I$15,"Year",2017)-GETPIVOTDATA("FTES",$I$15,"Year",2016))/GETPIVOTDATA("FTES",$I$15,"Year",2016)</f>
        <v>-0.24029575477510765</v>
      </c>
    </row>
    <row r="18" spans="1:12" x14ac:dyDescent="0.2">
      <c r="A18" s="9">
        <v>2018</v>
      </c>
      <c r="B18" s="3">
        <v>2537.0835510526003</v>
      </c>
      <c r="C18" s="20" t="s">
        <v>111</v>
      </c>
      <c r="D18" s="19">
        <f>(GETPIVOTDATA("FTES",$A$14,"Year",2018)-GETPIVOTDATA("FTES",$A$14,"Year",2015))/GETPIVOTDATA("FTES",$A$14,"Year",2015)</f>
        <v>-4.2693038814172926E-2</v>
      </c>
      <c r="I18" s="9">
        <v>2018</v>
      </c>
      <c r="J18" s="3">
        <v>11.346666599999999</v>
      </c>
      <c r="K18" s="20" t="s">
        <v>111</v>
      </c>
      <c r="L18" s="2">
        <f>(GETPIVOTDATA("FTES",$I$15,"Year",2018)-GETPIVOTDATA("FTES",$I$15,"Year",2016))/GETPIVOTDATA("FTES",$I$15,"Year",2016)</f>
        <v>-0.30088314232902025</v>
      </c>
    </row>
    <row r="19" spans="1:12" x14ac:dyDescent="0.2">
      <c r="A19" s="9">
        <v>2019</v>
      </c>
      <c r="B19" s="3">
        <v>2358.7384947293008</v>
      </c>
      <c r="C19" s="20" t="s">
        <v>112</v>
      </c>
      <c r="D19" s="19">
        <f>(GETPIVOTDATA("FTES",$A$14,"Year",2019)-GETPIVOTDATA("FTES",$A$14,"Year",2015))/GETPIVOTDATA("FTES",$A$14,"Year",2015)</f>
        <v>-0.10998722147541765</v>
      </c>
      <c r="I19" s="9">
        <v>2019</v>
      </c>
      <c r="J19" s="3">
        <v>11.293333199999999</v>
      </c>
      <c r="K19" s="20" t="s">
        <v>112</v>
      </c>
      <c r="L19" s="2">
        <f>(GETPIVOTDATA("FTES",$I$15,"Year",2019)-GETPIVOTDATA("FTES",$I$15,"Year",2016))/GETPIVOTDATA("FTES",$I$15,"Year",2016)</f>
        <v>-0.30416924214417734</v>
      </c>
    </row>
    <row r="20" spans="1:12" x14ac:dyDescent="0.2">
      <c r="C20"/>
      <c r="I20" s="9">
        <v>2020</v>
      </c>
      <c r="J20" s="3">
        <v>12.3499955</v>
      </c>
      <c r="K20" s="20" t="s">
        <v>134</v>
      </c>
      <c r="L20" s="2">
        <f>(GETPIVOTDATA("FTES",$I$15,"Year",2020)-GETPIVOTDATA("FTES",$I$15,"Year",2016))/GETPIVOTDATA("FTES",$I$15,"Year",2016)</f>
        <v>-0.23906373998767697</v>
      </c>
    </row>
    <row r="21" spans="1:12" x14ac:dyDescent="0.2">
      <c r="C21"/>
    </row>
    <row r="22" spans="1:12" x14ac:dyDescent="0.2">
      <c r="C22"/>
    </row>
    <row r="23" spans="1:12" x14ac:dyDescent="0.2">
      <c r="C23"/>
    </row>
    <row r="24" spans="1:12" x14ac:dyDescent="0.2">
      <c r="C24"/>
    </row>
    <row r="25" spans="1:12" x14ac:dyDescent="0.2">
      <c r="A25" t="s">
        <v>17</v>
      </c>
      <c r="B25" t="s">
        <v>77</v>
      </c>
      <c r="D25" t="s">
        <v>78</v>
      </c>
    </row>
    <row r="26" spans="1:12" x14ac:dyDescent="0.2">
      <c r="A26" t="s">
        <v>108</v>
      </c>
      <c r="B26" s="2">
        <v>0</v>
      </c>
      <c r="C26" t="s">
        <v>109</v>
      </c>
      <c r="D26" s="2">
        <v>0</v>
      </c>
    </row>
    <row r="27" spans="1:12" x14ac:dyDescent="0.2">
      <c r="A27" t="s">
        <v>109</v>
      </c>
      <c r="B27" s="2">
        <v>0.18533282085557606</v>
      </c>
      <c r="C27" t="s">
        <v>110</v>
      </c>
      <c r="D27" s="2">
        <v>5.6235855718616723E-2</v>
      </c>
    </row>
    <row r="28" spans="1:12" x14ac:dyDescent="0.2">
      <c r="A28" t="s">
        <v>110</v>
      </c>
      <c r="B28" s="2">
        <v>0.33536169580689146</v>
      </c>
      <c r="C28" t="s">
        <v>111</v>
      </c>
      <c r="D28" s="2">
        <v>0.25848656320363272</v>
      </c>
    </row>
    <row r="29" spans="1:12" x14ac:dyDescent="0.2">
      <c r="A29" t="s">
        <v>111</v>
      </c>
      <c r="B29" s="2">
        <v>0.41960885179312657</v>
      </c>
      <c r="C29" t="s">
        <v>112</v>
      </c>
      <c r="D29" s="2">
        <v>0.4518005392344398</v>
      </c>
    </row>
    <row r="30" spans="1:12" x14ac:dyDescent="0.2">
      <c r="A30" t="s">
        <v>112</v>
      </c>
      <c r="B30" s="2">
        <v>0.55731006246942405</v>
      </c>
      <c r="C30" t="s">
        <v>134</v>
      </c>
      <c r="D30" s="19">
        <v>0.46183429658902453</v>
      </c>
    </row>
    <row r="31" spans="1:12" x14ac:dyDescent="0.2">
      <c r="B31" s="2"/>
      <c r="D31" s="2"/>
    </row>
    <row r="32" spans="1:12" x14ac:dyDescent="0.2">
      <c r="A32" t="s">
        <v>19</v>
      </c>
      <c r="B32" s="2" t="s">
        <v>77</v>
      </c>
      <c r="D32" s="2" t="s">
        <v>78</v>
      </c>
    </row>
    <row r="33" spans="1:4" x14ac:dyDescent="0.2">
      <c r="A33" t="s">
        <v>108</v>
      </c>
      <c r="B33" s="2">
        <v>0</v>
      </c>
      <c r="C33" t="s">
        <v>109</v>
      </c>
      <c r="D33" s="2">
        <v>0</v>
      </c>
    </row>
    <row r="34" spans="1:4" x14ac:dyDescent="0.2">
      <c r="A34" t="s">
        <v>109</v>
      </c>
      <c r="B34" s="2">
        <v>1.3751238850347047E-2</v>
      </c>
      <c r="C34" t="s">
        <v>110</v>
      </c>
      <c r="D34" s="2">
        <v>-0.10986528676691887</v>
      </c>
    </row>
    <row r="35" spans="1:4" x14ac:dyDescent="0.2">
      <c r="A35" t="s">
        <v>110</v>
      </c>
      <c r="B35" s="2">
        <v>3.3325074331020783E-2</v>
      </c>
      <c r="C35" t="s">
        <v>111</v>
      </c>
      <c r="D35" s="2">
        <v>-1.9912091550281535E-2</v>
      </c>
    </row>
    <row r="36" spans="1:4" x14ac:dyDescent="0.2">
      <c r="A36" t="s">
        <v>111</v>
      </c>
      <c r="B36" s="2">
        <v>2.1308191278493843E-2</v>
      </c>
      <c r="C36" t="s">
        <v>112</v>
      </c>
      <c r="D36" s="2">
        <v>5.9677671685512745E-2</v>
      </c>
    </row>
    <row r="37" spans="1:4" x14ac:dyDescent="0.2">
      <c r="A37" t="s">
        <v>112</v>
      </c>
      <c r="B37" s="2">
        <v>1.7096134786917683E-2</v>
      </c>
      <c r="C37" t="s">
        <v>134</v>
      </c>
      <c r="D37" s="19">
        <v>4.6540225211018377E-3</v>
      </c>
    </row>
    <row r="38" spans="1:4" x14ac:dyDescent="0.2">
      <c r="B38" s="2"/>
      <c r="D38" s="2"/>
    </row>
    <row r="39" spans="1:4" x14ac:dyDescent="0.2">
      <c r="A39" t="s">
        <v>90</v>
      </c>
      <c r="B39" s="2" t="s">
        <v>77</v>
      </c>
      <c r="D39" s="2" t="s">
        <v>78</v>
      </c>
    </row>
    <row r="40" spans="1:4" x14ac:dyDescent="0.2">
      <c r="A40" t="s">
        <v>108</v>
      </c>
      <c r="B40" s="2">
        <v>0</v>
      </c>
      <c r="C40" t="s">
        <v>109</v>
      </c>
      <c r="D40" s="2">
        <v>0</v>
      </c>
    </row>
    <row r="41" spans="1:4" x14ac:dyDescent="0.2">
      <c r="A41" t="s">
        <v>109</v>
      </c>
      <c r="B41" s="2">
        <v>-7.8561297155599646E-2</v>
      </c>
      <c r="C41" t="s">
        <v>110</v>
      </c>
      <c r="D41" s="2">
        <v>-6.1073332439952312E-2</v>
      </c>
    </row>
    <row r="42" spans="1:4" x14ac:dyDescent="0.2">
      <c r="A42" t="s">
        <v>110</v>
      </c>
      <c r="B42" s="2">
        <v>-0.25317684321405026</v>
      </c>
      <c r="C42" t="s">
        <v>111</v>
      </c>
      <c r="D42" s="2">
        <v>-0.1424718352346247</v>
      </c>
    </row>
    <row r="43" spans="1:4" x14ac:dyDescent="0.2">
      <c r="A43" t="s">
        <v>111</v>
      </c>
      <c r="B43" s="2">
        <v>-0.19284113547861548</v>
      </c>
      <c r="C43" t="s">
        <v>112</v>
      </c>
      <c r="D43" s="2">
        <v>-0.28231224535854876</v>
      </c>
    </row>
    <row r="44" spans="1:4" x14ac:dyDescent="0.2">
      <c r="A44" t="s">
        <v>112</v>
      </c>
      <c r="B44" s="2">
        <v>-0.28784568234444674</v>
      </c>
      <c r="C44" t="s">
        <v>134</v>
      </c>
      <c r="D44" s="19">
        <v>-0.25681407818436713</v>
      </c>
    </row>
    <row r="45" spans="1:4" x14ac:dyDescent="0.2">
      <c r="B45" s="2"/>
      <c r="D45" s="2"/>
    </row>
    <row r="46" spans="1:4" x14ac:dyDescent="0.2">
      <c r="A46" t="s">
        <v>41</v>
      </c>
      <c r="B46" s="2" t="s">
        <v>77</v>
      </c>
      <c r="D46" s="2" t="s">
        <v>78</v>
      </c>
    </row>
    <row r="47" spans="1:4" x14ac:dyDescent="0.2">
      <c r="A47" t="s">
        <v>108</v>
      </c>
      <c r="B47" s="2">
        <v>0</v>
      </c>
      <c r="C47" t="s">
        <v>109</v>
      </c>
      <c r="D47" s="2">
        <v>0</v>
      </c>
    </row>
    <row r="48" spans="1:4" x14ac:dyDescent="0.2">
      <c r="A48" t="s">
        <v>109</v>
      </c>
      <c r="B48" s="2">
        <v>-5.9455287623686327E-2</v>
      </c>
      <c r="C48" t="s">
        <v>110</v>
      </c>
      <c r="D48" s="2">
        <v>-0.14864722116285117</v>
      </c>
    </row>
    <row r="49" spans="1:4" x14ac:dyDescent="0.2">
      <c r="A49" t="s">
        <v>110</v>
      </c>
      <c r="B49" s="2">
        <v>-0.17536427832363005</v>
      </c>
      <c r="C49" t="s">
        <v>111</v>
      </c>
      <c r="D49" s="2">
        <v>-0.17887086943226976</v>
      </c>
    </row>
    <row r="50" spans="1:4" x14ac:dyDescent="0.2">
      <c r="A50" t="s">
        <v>111</v>
      </c>
      <c r="B50" s="2">
        <v>-0.28383204115512339</v>
      </c>
      <c r="C50" t="s">
        <v>112</v>
      </c>
      <c r="D50" s="2">
        <v>-0.33221628297733719</v>
      </c>
    </row>
    <row r="51" spans="1:4" x14ac:dyDescent="0.2">
      <c r="A51" t="s">
        <v>112</v>
      </c>
      <c r="B51" s="2">
        <v>-0.32799246969031687</v>
      </c>
      <c r="C51" t="s">
        <v>134</v>
      </c>
      <c r="D51" s="19">
        <v>-0.28522262177357249</v>
      </c>
    </row>
    <row r="52" spans="1:4" x14ac:dyDescent="0.2">
      <c r="B52" s="2"/>
      <c r="D52" s="2"/>
    </row>
    <row r="53" spans="1:4" x14ac:dyDescent="0.2">
      <c r="A53" t="s">
        <v>91</v>
      </c>
      <c r="B53" s="2" t="s">
        <v>77</v>
      </c>
      <c r="D53" s="2" t="s">
        <v>78</v>
      </c>
    </row>
    <row r="54" spans="1:4" x14ac:dyDescent="0.2">
      <c r="A54" t="s">
        <v>108</v>
      </c>
      <c r="B54" s="2">
        <v>0</v>
      </c>
      <c r="C54" t="s">
        <v>109</v>
      </c>
      <c r="D54" s="2">
        <v>0</v>
      </c>
    </row>
    <row r="55" spans="1:4" x14ac:dyDescent="0.2">
      <c r="A55" t="s">
        <v>109</v>
      </c>
      <c r="B55" s="2">
        <v>1.1688096943000811E-2</v>
      </c>
      <c r="C55" t="s">
        <v>110</v>
      </c>
      <c r="D55" s="2">
        <v>8.3178067206057443E-2</v>
      </c>
    </row>
    <row r="56" spans="1:4" x14ac:dyDescent="0.2">
      <c r="A56" t="s">
        <v>110</v>
      </c>
      <c r="B56" s="2">
        <v>-2.9404731916505441E-2</v>
      </c>
      <c r="C56" t="s">
        <v>111</v>
      </c>
      <c r="D56" s="2">
        <v>0.18099208883904486</v>
      </c>
    </row>
    <row r="57" spans="1:4" x14ac:dyDescent="0.2">
      <c r="A57" t="s">
        <v>111</v>
      </c>
      <c r="B57" s="2">
        <v>-1.9420149598122938E-2</v>
      </c>
      <c r="C57" t="s">
        <v>112</v>
      </c>
      <c r="D57" s="2">
        <v>0.31983765843527545</v>
      </c>
    </row>
    <row r="58" spans="1:4" x14ac:dyDescent="0.2">
      <c r="A58" t="s">
        <v>112</v>
      </c>
      <c r="B58" s="2">
        <v>9.156179118446521E-2</v>
      </c>
      <c r="C58" t="s">
        <v>134</v>
      </c>
      <c r="D58" s="34"/>
    </row>
    <row r="59" spans="1:4" x14ac:dyDescent="0.2">
      <c r="B59" s="2"/>
      <c r="D59" s="2"/>
    </row>
    <row r="60" spans="1:4" x14ac:dyDescent="0.2">
      <c r="A60" t="s">
        <v>58</v>
      </c>
      <c r="B60" s="2" t="s">
        <v>77</v>
      </c>
      <c r="D60" s="2" t="s">
        <v>78</v>
      </c>
    </row>
    <row r="61" spans="1:4" x14ac:dyDescent="0.2">
      <c r="A61" t="s">
        <v>108</v>
      </c>
      <c r="B61" s="2">
        <v>0</v>
      </c>
      <c r="C61" t="s">
        <v>109</v>
      </c>
      <c r="D61" s="2">
        <v>0</v>
      </c>
    </row>
    <row r="62" spans="1:4" x14ac:dyDescent="0.2">
      <c r="A62" t="s">
        <v>109</v>
      </c>
      <c r="B62" s="2">
        <v>5.1299393056558326E-2</v>
      </c>
      <c r="C62" t="s">
        <v>110</v>
      </c>
      <c r="D62" s="2">
        <v>-0.29712147629315955</v>
      </c>
    </row>
    <row r="63" spans="1:4" x14ac:dyDescent="0.2">
      <c r="A63" t="s">
        <v>110</v>
      </c>
      <c r="B63" s="2">
        <v>6.6768679159307801E-2</v>
      </c>
      <c r="C63" t="s">
        <v>111</v>
      </c>
      <c r="D63" s="2">
        <v>-0.10954127395680591</v>
      </c>
    </row>
    <row r="64" spans="1:4" x14ac:dyDescent="0.2">
      <c r="A64" t="s">
        <v>111</v>
      </c>
      <c r="B64" s="2">
        <v>0.23527009278039415</v>
      </c>
      <c r="C64" t="s">
        <v>112</v>
      </c>
      <c r="D64" s="2">
        <v>-9.1844707383233486E-4</v>
      </c>
    </row>
    <row r="65" spans="1:4" x14ac:dyDescent="0.2">
      <c r="A65" t="s">
        <v>112</v>
      </c>
      <c r="B65" s="2">
        <v>9.0170683247338915E-2</v>
      </c>
      <c r="C65" t="s">
        <v>134</v>
      </c>
      <c r="D65" s="19">
        <v>0.17265087597413117</v>
      </c>
    </row>
    <row r="66" spans="1:4" x14ac:dyDescent="0.2">
      <c r="B66" s="2"/>
      <c r="D66" s="2"/>
    </row>
    <row r="67" spans="1:4" x14ac:dyDescent="0.2">
      <c r="A67" t="s">
        <v>93</v>
      </c>
      <c r="B67" s="2" t="s">
        <v>77</v>
      </c>
      <c r="D67" s="2" t="s">
        <v>78</v>
      </c>
    </row>
    <row r="68" spans="1:4" x14ac:dyDescent="0.2">
      <c r="A68" t="s">
        <v>108</v>
      </c>
      <c r="B68" s="2">
        <v>0</v>
      </c>
      <c r="C68" t="s">
        <v>109</v>
      </c>
      <c r="D68" s="2">
        <v>0</v>
      </c>
    </row>
    <row r="69" spans="1:4" x14ac:dyDescent="0.2">
      <c r="A69" t="s">
        <v>109</v>
      </c>
      <c r="B69" s="2">
        <v>-0.20787119286562736</v>
      </c>
      <c r="C69" t="s">
        <v>110</v>
      </c>
      <c r="D69" s="2">
        <v>-0.27402135231316732</v>
      </c>
    </row>
    <row r="70" spans="1:4" x14ac:dyDescent="0.2">
      <c r="A70" t="s">
        <v>110</v>
      </c>
      <c r="B70" s="2">
        <v>-0.376096485927154</v>
      </c>
      <c r="C70" t="s">
        <v>111</v>
      </c>
      <c r="D70" s="2">
        <v>-0.22104728023131687</v>
      </c>
    </row>
    <row r="71" spans="1:4" x14ac:dyDescent="0.2">
      <c r="A71" t="s">
        <v>111</v>
      </c>
      <c r="B71" s="2">
        <v>-0.28986072086399989</v>
      </c>
      <c r="C71" t="s">
        <v>112</v>
      </c>
      <c r="D71" s="2">
        <v>-0.31286222677580072</v>
      </c>
    </row>
    <row r="72" spans="1:4" x14ac:dyDescent="0.2">
      <c r="A72" t="s">
        <v>112</v>
      </c>
      <c r="B72" s="2">
        <v>-0.49597807622650608</v>
      </c>
      <c r="C72" t="s">
        <v>134</v>
      </c>
      <c r="D72" s="19">
        <v>-0.38932384341637011</v>
      </c>
    </row>
    <row r="73" spans="1:4" x14ac:dyDescent="0.2">
      <c r="B73" s="2"/>
      <c r="D73" s="2"/>
    </row>
    <row r="74" spans="1:4" x14ac:dyDescent="0.2">
      <c r="A74" t="s">
        <v>21</v>
      </c>
      <c r="B74" s="2" t="s">
        <v>77</v>
      </c>
      <c r="D74" s="2" t="s">
        <v>78</v>
      </c>
    </row>
    <row r="75" spans="1:4" x14ac:dyDescent="0.2">
      <c r="A75" t="s">
        <v>108</v>
      </c>
      <c r="B75" s="2">
        <v>0</v>
      </c>
      <c r="C75" t="s">
        <v>109</v>
      </c>
      <c r="D75" s="2">
        <v>0</v>
      </c>
    </row>
    <row r="76" spans="1:4" x14ac:dyDescent="0.2">
      <c r="A76" t="s">
        <v>109</v>
      </c>
      <c r="B76" s="2">
        <v>-3.5902028278796655E-2</v>
      </c>
      <c r="C76" t="s">
        <v>110</v>
      </c>
      <c r="D76" s="2">
        <v>-3.2620974912836248E-2</v>
      </c>
    </row>
    <row r="77" spans="1:4" x14ac:dyDescent="0.2">
      <c r="A77" t="s">
        <v>110</v>
      </c>
      <c r="B77" s="2">
        <v>-0.19074164948878658</v>
      </c>
      <c r="C77" t="s">
        <v>111</v>
      </c>
      <c r="D77" s="2">
        <v>-0.19425857380847844</v>
      </c>
    </row>
    <row r="78" spans="1:4" x14ac:dyDescent="0.2">
      <c r="A78" t="s">
        <v>111</v>
      </c>
      <c r="B78" s="2">
        <v>-0.28073870276305302</v>
      </c>
      <c r="C78" t="s">
        <v>112</v>
      </c>
      <c r="D78" s="2">
        <v>-0.2395825793425316</v>
      </c>
    </row>
    <row r="79" spans="1:4" x14ac:dyDescent="0.2">
      <c r="A79" t="s">
        <v>112</v>
      </c>
      <c r="B79" s="2">
        <v>-0.27912617167719328</v>
      </c>
      <c r="C79" t="s">
        <v>134</v>
      </c>
      <c r="D79" s="19">
        <v>-0.32407153579924136</v>
      </c>
    </row>
    <row r="80" spans="1:4" x14ac:dyDescent="0.2">
      <c r="B80" s="2"/>
      <c r="D80" s="2"/>
    </row>
    <row r="81" spans="1:4" x14ac:dyDescent="0.2">
      <c r="A81" t="s">
        <v>94</v>
      </c>
      <c r="B81" s="2" t="s">
        <v>77</v>
      </c>
      <c r="D81" s="2" t="s">
        <v>78</v>
      </c>
    </row>
    <row r="82" spans="1:4" x14ac:dyDescent="0.2">
      <c r="A82" t="s">
        <v>108</v>
      </c>
      <c r="B82" s="2">
        <v>0</v>
      </c>
      <c r="C82" t="s">
        <v>109</v>
      </c>
      <c r="D82" s="2">
        <v>0</v>
      </c>
    </row>
    <row r="83" spans="1:4" x14ac:dyDescent="0.2">
      <c r="A83" t="s">
        <v>109</v>
      </c>
      <c r="B83" s="2">
        <v>0.27464021981860332</v>
      </c>
      <c r="C83" t="s">
        <v>110</v>
      </c>
      <c r="D83" s="2">
        <v>0.19848232010565486</v>
      </c>
    </row>
    <row r="84" spans="1:4" x14ac:dyDescent="0.2">
      <c r="A84" t="s">
        <v>110</v>
      </c>
      <c r="B84" s="2">
        <v>0.38668793741176216</v>
      </c>
      <c r="C84" t="s">
        <v>111</v>
      </c>
      <c r="D84" s="2">
        <v>0.14724654765936754</v>
      </c>
    </row>
    <row r="85" spans="1:4" x14ac:dyDescent="0.2">
      <c r="A85" t="s">
        <v>111</v>
      </c>
      <c r="B85" s="2">
        <v>0.60034026376653971</v>
      </c>
      <c r="C85" t="s">
        <v>112</v>
      </c>
      <c r="D85" s="2">
        <v>0.21470713997999386</v>
      </c>
    </row>
    <row r="86" spans="1:4" x14ac:dyDescent="0.2">
      <c r="A86" t="s">
        <v>112</v>
      </c>
      <c r="B86" s="2">
        <v>0.61683985221277637</v>
      </c>
      <c r="C86" t="s">
        <v>134</v>
      </c>
      <c r="D86" s="19">
        <v>0.28301701198499063</v>
      </c>
    </row>
    <row r="87" spans="1:4" x14ac:dyDescent="0.2">
      <c r="B87" s="2"/>
      <c r="D87" s="2"/>
    </row>
    <row r="88" spans="1:4" x14ac:dyDescent="0.2">
      <c r="A88" t="s">
        <v>24</v>
      </c>
      <c r="B88" s="2" t="s">
        <v>77</v>
      </c>
      <c r="D88" s="2" t="s">
        <v>78</v>
      </c>
    </row>
    <row r="89" spans="1:4" x14ac:dyDescent="0.2">
      <c r="A89" t="s">
        <v>108</v>
      </c>
      <c r="B89" s="2">
        <v>0</v>
      </c>
      <c r="C89" t="s">
        <v>109</v>
      </c>
      <c r="D89" s="2">
        <v>0</v>
      </c>
    </row>
    <row r="90" spans="1:4" x14ac:dyDescent="0.2">
      <c r="A90" t="s">
        <v>109</v>
      </c>
      <c r="B90" s="2">
        <v>5.2896180102255962E-2</v>
      </c>
      <c r="C90" t="s">
        <v>110</v>
      </c>
      <c r="D90" s="2">
        <v>-0.11809698677009292</v>
      </c>
    </row>
    <row r="91" spans="1:4" x14ac:dyDescent="0.2">
      <c r="A91" t="s">
        <v>110</v>
      </c>
      <c r="B91" s="2">
        <v>-4.9517376935746003E-2</v>
      </c>
      <c r="C91" t="s">
        <v>111</v>
      </c>
      <c r="D91" s="2">
        <v>-0.18532360463803443</v>
      </c>
    </row>
    <row r="92" spans="1:4" x14ac:dyDescent="0.2">
      <c r="A92" t="s">
        <v>111</v>
      </c>
      <c r="B92" s="2">
        <v>-0.16589061844235795</v>
      </c>
      <c r="C92" t="s">
        <v>112</v>
      </c>
      <c r="D92" s="2">
        <v>-0.26184986790221682</v>
      </c>
    </row>
    <row r="93" spans="1:4" x14ac:dyDescent="0.2">
      <c r="A93" t="s">
        <v>112</v>
      </c>
      <c r="B93" s="2">
        <v>-0.25742437547624414</v>
      </c>
      <c r="C93" t="s">
        <v>134</v>
      </c>
      <c r="D93" s="19">
        <v>-0.23207812021623678</v>
      </c>
    </row>
    <row r="94" spans="1:4" x14ac:dyDescent="0.2">
      <c r="B94" s="2"/>
      <c r="D94" s="2"/>
    </row>
    <row r="95" spans="1:4" x14ac:dyDescent="0.2">
      <c r="A95" t="s">
        <v>89</v>
      </c>
      <c r="B95" s="2" t="s">
        <v>77</v>
      </c>
      <c r="D95" s="2" t="s">
        <v>78</v>
      </c>
    </row>
    <row r="96" spans="1:4" x14ac:dyDescent="0.2">
      <c r="A96" t="s">
        <v>108</v>
      </c>
      <c r="B96" s="2">
        <v>0</v>
      </c>
      <c r="C96" t="s">
        <v>109</v>
      </c>
      <c r="D96" s="2">
        <v>0</v>
      </c>
    </row>
    <row r="97" spans="1:4" x14ac:dyDescent="0.2">
      <c r="A97" t="s">
        <v>109</v>
      </c>
      <c r="B97" s="2">
        <v>0.23216080402010056</v>
      </c>
      <c r="C97" t="s">
        <v>110</v>
      </c>
      <c r="D97" s="2">
        <v>0.3440936674259682</v>
      </c>
    </row>
    <row r="98" spans="1:4" x14ac:dyDescent="0.2">
      <c r="A98" t="s">
        <v>110</v>
      </c>
      <c r="B98" s="2">
        <v>-0.11256281407035169</v>
      </c>
      <c r="C98" t="s">
        <v>111</v>
      </c>
      <c r="D98" s="2">
        <v>0.20182232346241441</v>
      </c>
    </row>
    <row r="99" spans="1:4" x14ac:dyDescent="0.2">
      <c r="A99" t="s">
        <v>111</v>
      </c>
      <c r="B99" s="2">
        <v>9.0787085427135886E-2</v>
      </c>
      <c r="C99" t="s">
        <v>112</v>
      </c>
      <c r="D99" s="2">
        <v>-7.0615034168564961E-2</v>
      </c>
    </row>
    <row r="100" spans="1:4" x14ac:dyDescent="0.2">
      <c r="A100" t="s">
        <v>112</v>
      </c>
      <c r="B100" s="2">
        <v>0.11557788944723622</v>
      </c>
      <c r="C100" t="s">
        <v>134</v>
      </c>
      <c r="D100" s="19">
        <v>0.14806378132118453</v>
      </c>
    </row>
    <row r="101" spans="1:4" x14ac:dyDescent="0.2">
      <c r="B101" s="2"/>
      <c r="D101" s="2"/>
    </row>
    <row r="102" spans="1:4" x14ac:dyDescent="0.2">
      <c r="A102" t="s">
        <v>92</v>
      </c>
      <c r="B102" s="2" t="s">
        <v>77</v>
      </c>
      <c r="D102" s="2" t="s">
        <v>78</v>
      </c>
    </row>
    <row r="103" spans="1:4" x14ac:dyDescent="0.2">
      <c r="A103" t="s">
        <v>108</v>
      </c>
      <c r="B103" s="2">
        <v>0</v>
      </c>
      <c r="C103" t="s">
        <v>109</v>
      </c>
      <c r="D103" s="2">
        <v>0</v>
      </c>
    </row>
    <row r="104" spans="1:4" x14ac:dyDescent="0.2">
      <c r="A104" t="s">
        <v>109</v>
      </c>
      <c r="B104" s="2">
        <v>-0.27272727272727265</v>
      </c>
      <c r="C104" t="s">
        <v>110</v>
      </c>
      <c r="D104" s="2">
        <v>0</v>
      </c>
    </row>
    <row r="105" spans="1:4" x14ac:dyDescent="0.2">
      <c r="A105" t="s">
        <v>110</v>
      </c>
      <c r="B105" s="2">
        <v>0</v>
      </c>
      <c r="C105" t="s">
        <v>111</v>
      </c>
      <c r="D105" s="2">
        <v>0</v>
      </c>
    </row>
    <row r="106" spans="1:4" x14ac:dyDescent="0.2">
      <c r="A106" t="s">
        <v>111</v>
      </c>
      <c r="B106" s="2">
        <v>0</v>
      </c>
      <c r="C106" t="s">
        <v>112</v>
      </c>
      <c r="D106" s="2">
        <v>0</v>
      </c>
    </row>
    <row r="107" spans="1:4" x14ac:dyDescent="0.2">
      <c r="A107" t="s">
        <v>112</v>
      </c>
      <c r="B107" s="2">
        <v>0</v>
      </c>
      <c r="C107" t="s">
        <v>134</v>
      </c>
      <c r="D107" s="19">
        <v>0</v>
      </c>
    </row>
    <row r="108" spans="1:4" x14ac:dyDescent="0.2">
      <c r="B108" s="2"/>
      <c r="D108" s="2"/>
    </row>
    <row r="109" spans="1:4" x14ac:dyDescent="0.2">
      <c r="A109" t="s">
        <v>71</v>
      </c>
      <c r="B109" s="2" t="s">
        <v>77</v>
      </c>
      <c r="D109" s="2" t="s">
        <v>78</v>
      </c>
    </row>
    <row r="110" spans="1:4" x14ac:dyDescent="0.2">
      <c r="A110" t="s">
        <v>108</v>
      </c>
      <c r="B110" s="2">
        <v>0</v>
      </c>
      <c r="C110" t="s">
        <v>109</v>
      </c>
      <c r="D110" s="2">
        <v>0</v>
      </c>
    </row>
    <row r="111" spans="1:4" x14ac:dyDescent="0.2">
      <c r="A111" t="s">
        <v>109</v>
      </c>
      <c r="B111" s="2">
        <v>4.7101866256765039E-2</v>
      </c>
      <c r="C111" t="s">
        <v>110</v>
      </c>
      <c r="D111" s="2">
        <v>-4.5460316753680133E-2</v>
      </c>
    </row>
    <row r="112" spans="1:4" x14ac:dyDescent="0.2">
      <c r="A112" t="s">
        <v>110</v>
      </c>
      <c r="B112" s="2">
        <v>6.1216423131352171E-2</v>
      </c>
      <c r="C112" t="s">
        <v>111</v>
      </c>
      <c r="D112" s="2">
        <v>-9.8683753728052159E-2</v>
      </c>
    </row>
    <row r="113" spans="1:4" x14ac:dyDescent="0.2">
      <c r="A113" t="s">
        <v>111</v>
      </c>
      <c r="B113" s="2">
        <v>-0.11516650865566404</v>
      </c>
      <c r="C113" t="s">
        <v>112</v>
      </c>
      <c r="D113" s="2">
        <v>-0.29455601998651648</v>
      </c>
    </row>
    <row r="114" spans="1:4" x14ac:dyDescent="0.2">
      <c r="A114" t="s">
        <v>112</v>
      </c>
      <c r="B114" s="2">
        <v>-0.31635881560440821</v>
      </c>
      <c r="C114" t="s">
        <v>134</v>
      </c>
      <c r="D114" s="19">
        <v>-0.32535591771854089</v>
      </c>
    </row>
    <row r="115" spans="1:4" x14ac:dyDescent="0.2">
      <c r="B115" s="2"/>
      <c r="D115" s="2"/>
    </row>
    <row r="116" spans="1:4" x14ac:dyDescent="0.2">
      <c r="A116" t="s">
        <v>53</v>
      </c>
      <c r="B116" s="2" t="s">
        <v>77</v>
      </c>
      <c r="D116" s="2" t="s">
        <v>78</v>
      </c>
    </row>
    <row r="117" spans="1:4" x14ac:dyDescent="0.2">
      <c r="A117" t="s">
        <v>108</v>
      </c>
      <c r="B117" s="2">
        <v>0</v>
      </c>
      <c r="C117" t="s">
        <v>109</v>
      </c>
      <c r="D117" s="2">
        <v>0</v>
      </c>
    </row>
    <row r="118" spans="1:4" x14ac:dyDescent="0.2">
      <c r="A118" t="s">
        <v>109</v>
      </c>
      <c r="B118" s="2">
        <v>-0.13141735271322164</v>
      </c>
      <c r="C118" t="s">
        <v>110</v>
      </c>
      <c r="D118" s="2">
        <v>0.13606940044098639</v>
      </c>
    </row>
    <row r="119" spans="1:4" x14ac:dyDescent="0.2">
      <c r="A119" t="s">
        <v>110</v>
      </c>
      <c r="B119" s="2">
        <v>-6.7212192319563629E-2</v>
      </c>
      <c r="C119" t="s">
        <v>111</v>
      </c>
      <c r="D119" s="2">
        <v>-0.10154247122012515</v>
      </c>
    </row>
    <row r="120" spans="1:4" x14ac:dyDescent="0.2">
      <c r="A120" t="s">
        <v>111</v>
      </c>
      <c r="B120" s="2">
        <v>-0.43501782734279271</v>
      </c>
      <c r="C120" t="s">
        <v>112</v>
      </c>
      <c r="D120" s="2">
        <v>-9.3658805471492829E-2</v>
      </c>
    </row>
    <row r="121" spans="1:4" x14ac:dyDescent="0.2">
      <c r="A121" t="s">
        <v>112</v>
      </c>
      <c r="B121" s="2">
        <v>-0.42439023031855422</v>
      </c>
      <c r="C121" t="s">
        <v>134</v>
      </c>
      <c r="D121" s="19">
        <v>4.8166493441242761E-3</v>
      </c>
    </row>
    <row r="122" spans="1:4" x14ac:dyDescent="0.2">
      <c r="B122" s="2"/>
      <c r="D122" s="2"/>
    </row>
    <row r="123" spans="1:4" x14ac:dyDescent="0.2">
      <c r="A123" t="s">
        <v>127</v>
      </c>
      <c r="B123" s="2" t="s">
        <v>77</v>
      </c>
      <c r="D123" s="2" t="s">
        <v>78</v>
      </c>
    </row>
    <row r="124" spans="1:4" x14ac:dyDescent="0.2">
      <c r="A124" t="s">
        <v>108</v>
      </c>
      <c r="B124" s="2">
        <v>0</v>
      </c>
      <c r="C124" t="s">
        <v>109</v>
      </c>
      <c r="D124" s="2">
        <v>0</v>
      </c>
    </row>
    <row r="125" spans="1:4" x14ac:dyDescent="0.2">
      <c r="A125" t="s">
        <v>109</v>
      </c>
      <c r="B125" s="2">
        <v>0.19210724709708302</v>
      </c>
      <c r="C125" t="s">
        <v>110</v>
      </c>
      <c r="D125" s="2">
        <v>-0.24029575477510781</v>
      </c>
    </row>
    <row r="126" spans="1:4" x14ac:dyDescent="0.2">
      <c r="A126" t="s">
        <v>110</v>
      </c>
      <c r="B126" s="2">
        <v>2.649769880903708E-2</v>
      </c>
      <c r="C126" t="s">
        <v>111</v>
      </c>
      <c r="D126" s="2">
        <v>-0.30088314232902041</v>
      </c>
    </row>
    <row r="127" spans="1:4" x14ac:dyDescent="0.2">
      <c r="A127" t="s">
        <v>111</v>
      </c>
      <c r="B127" s="2">
        <v>0.38018398727011515</v>
      </c>
      <c r="C127" t="s">
        <v>112</v>
      </c>
      <c r="D127" s="2">
        <v>-0.30416924214417751</v>
      </c>
    </row>
    <row r="128" spans="1:4" x14ac:dyDescent="0.2">
      <c r="A128" t="s">
        <v>112</v>
      </c>
      <c r="B128" s="2">
        <v>5.7891705235863351E-2</v>
      </c>
      <c r="C128" t="s">
        <v>134</v>
      </c>
      <c r="D128" s="19">
        <v>-0.23906373998767713</v>
      </c>
    </row>
    <row r="129" spans="1:4" x14ac:dyDescent="0.2">
      <c r="D129" s="9"/>
    </row>
    <row r="130" spans="1:4" x14ac:dyDescent="0.2">
      <c r="A130" t="s">
        <v>128</v>
      </c>
      <c r="B130" s="2" t="s">
        <v>77</v>
      </c>
      <c r="D130" s="2" t="s">
        <v>78</v>
      </c>
    </row>
    <row r="131" spans="1:4" x14ac:dyDescent="0.2">
      <c r="A131" t="s">
        <v>108</v>
      </c>
      <c r="B131" s="2">
        <v>0</v>
      </c>
      <c r="C131" t="s">
        <v>109</v>
      </c>
      <c r="D131" s="2">
        <v>0</v>
      </c>
    </row>
    <row r="132" spans="1:4" x14ac:dyDescent="0.2">
      <c r="A132" t="s">
        <v>109</v>
      </c>
      <c r="B132" s="2">
        <v>4.3116229489398306E-2</v>
      </c>
      <c r="C132" t="s">
        <v>110</v>
      </c>
      <c r="D132" s="2">
        <v>-7.228098711405045E-4</v>
      </c>
    </row>
    <row r="133" spans="1:4" x14ac:dyDescent="0.2">
      <c r="A133" t="s">
        <v>110</v>
      </c>
      <c r="B133" s="2">
        <v>8.2530229707453821E-3</v>
      </c>
      <c r="C133" t="s">
        <v>111</v>
      </c>
      <c r="D133" s="2">
        <v>-3.0109995414813722E-2</v>
      </c>
    </row>
    <row r="134" spans="1:4" x14ac:dyDescent="0.2">
      <c r="A134" t="s">
        <v>111</v>
      </c>
      <c r="B134" s="2">
        <v>-4.2693038814173599E-2</v>
      </c>
      <c r="C134" t="s">
        <v>112</v>
      </c>
      <c r="D134" s="2">
        <v>-0.10918751257811397</v>
      </c>
    </row>
    <row r="135" spans="1:4" x14ac:dyDescent="0.2">
      <c r="A135" t="s">
        <v>112</v>
      </c>
      <c r="B135" s="2">
        <v>-0.10998722147541863</v>
      </c>
      <c r="C135" t="s">
        <v>134</v>
      </c>
      <c r="D135" s="19">
        <v>-9.4573518318366342E-2</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E886F-544C-704F-B2D2-CEE3FD80E55D}">
  <sheetPr codeName="Sheet11"/>
  <dimension ref="A1:G8"/>
  <sheetViews>
    <sheetView workbookViewId="0">
      <selection activeCell="C1" sqref="C1"/>
    </sheetView>
  </sheetViews>
  <sheetFormatPr baseColWidth="10" defaultRowHeight="15" x14ac:dyDescent="0.2"/>
  <cols>
    <col min="1" max="1" width="7.1640625" bestFit="1" customWidth="1"/>
    <col min="2" max="3" width="14.1640625" bestFit="1" customWidth="1"/>
    <col min="6" max="6" width="7.1640625" bestFit="1" customWidth="1"/>
    <col min="7" max="8" width="14.1640625" bestFit="1" customWidth="1"/>
  </cols>
  <sheetData>
    <row r="1" spans="1:7" x14ac:dyDescent="0.2">
      <c r="A1" s="11" t="s">
        <v>76</v>
      </c>
      <c r="B1" t="s">
        <v>77</v>
      </c>
      <c r="F1" s="11" t="s">
        <v>76</v>
      </c>
      <c r="G1" t="s">
        <v>78</v>
      </c>
    </row>
    <row r="3" spans="1:7" x14ac:dyDescent="0.2">
      <c r="A3" s="11" t="s">
        <v>75</v>
      </c>
      <c r="B3" t="s">
        <v>98</v>
      </c>
      <c r="F3" s="11" t="s">
        <v>75</v>
      </c>
      <c r="G3" t="s">
        <v>98</v>
      </c>
    </row>
    <row r="4" spans="1:7" x14ac:dyDescent="0.2">
      <c r="A4" s="9">
        <v>2015</v>
      </c>
      <c r="B4" s="3">
        <v>2.4668999999999999</v>
      </c>
      <c r="F4" s="9">
        <v>2016</v>
      </c>
      <c r="G4" s="3">
        <v>2.2168999999999999</v>
      </c>
    </row>
    <row r="5" spans="1:7" x14ac:dyDescent="0.2">
      <c r="A5" s="9">
        <v>2016</v>
      </c>
      <c r="B5" s="3">
        <v>2.5336000000000003</v>
      </c>
      <c r="F5" s="9">
        <v>2017</v>
      </c>
      <c r="G5" s="3">
        <v>2.7336000000000005</v>
      </c>
    </row>
    <row r="6" spans="1:7" x14ac:dyDescent="0.2">
      <c r="A6" s="9">
        <v>2017</v>
      </c>
      <c r="B6" s="3">
        <v>3.0670000000000002</v>
      </c>
      <c r="F6" s="9">
        <v>2018</v>
      </c>
      <c r="G6" s="3">
        <v>2.6669000000000005</v>
      </c>
    </row>
    <row r="7" spans="1:7" x14ac:dyDescent="0.2">
      <c r="A7" s="9">
        <v>2018</v>
      </c>
      <c r="B7" s="3">
        <v>2.6669000000000005</v>
      </c>
      <c r="F7" s="9">
        <v>2019</v>
      </c>
      <c r="G7" s="3">
        <v>2.6668999999999996</v>
      </c>
    </row>
    <row r="8" spans="1:7" x14ac:dyDescent="0.2">
      <c r="A8" s="9">
        <v>2019</v>
      </c>
      <c r="B8" s="3">
        <v>2.8668999999999998</v>
      </c>
      <c r="F8" s="9">
        <v>2020</v>
      </c>
      <c r="G8" s="3">
        <v>2.4001999999999999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97F02-5AFE-C345-BF96-C2A47FAFC8BC}">
  <sheetPr codeName="Sheet5"/>
  <dimension ref="A1:L8"/>
  <sheetViews>
    <sheetView workbookViewId="0">
      <selection activeCell="I4" sqref="I4"/>
    </sheetView>
  </sheetViews>
  <sheetFormatPr baseColWidth="10" defaultRowHeight="15" x14ac:dyDescent="0.2"/>
  <cols>
    <col min="1" max="1" width="7.1640625" bestFit="1" customWidth="1"/>
    <col min="2" max="2" width="24.83203125" bestFit="1" customWidth="1"/>
    <col min="4" max="4" width="10.83203125" style="3"/>
    <col min="8" max="8" width="7.1640625" bestFit="1" customWidth="1"/>
    <col min="9" max="9" width="24.83203125" bestFit="1" customWidth="1"/>
    <col min="11" max="11" width="10.83203125" style="3"/>
  </cols>
  <sheetData>
    <row r="1" spans="1:12" x14ac:dyDescent="0.2">
      <c r="A1" s="11" t="s">
        <v>76</v>
      </c>
      <c r="B1" t="s">
        <v>77</v>
      </c>
      <c r="H1" s="11" t="s">
        <v>76</v>
      </c>
      <c r="I1" t="s">
        <v>78</v>
      </c>
    </row>
    <row r="3" spans="1:12" x14ac:dyDescent="0.2">
      <c r="A3" s="11" t="s">
        <v>75</v>
      </c>
      <c r="B3" t="s">
        <v>113</v>
      </c>
      <c r="H3" s="11" t="s">
        <v>75</v>
      </c>
      <c r="I3" t="s">
        <v>113</v>
      </c>
    </row>
    <row r="4" spans="1:12" x14ac:dyDescent="0.2">
      <c r="A4" s="9">
        <v>2015</v>
      </c>
      <c r="B4" s="21">
        <v>652.96512343426969</v>
      </c>
      <c r="C4" s="20" t="s">
        <v>108</v>
      </c>
      <c r="D4" s="3">
        <f>GETPIVOTDATA("WSCH/FTEF_Calculated",$A$3,"Year",2015)</f>
        <v>652.96512343426969</v>
      </c>
      <c r="E4">
        <v>460</v>
      </c>
      <c r="H4" s="9">
        <v>2016</v>
      </c>
      <c r="I4" s="21">
        <v>610.17620866976415</v>
      </c>
      <c r="J4" s="20" t="s">
        <v>109</v>
      </c>
      <c r="K4" s="3">
        <f>GETPIVOTDATA("WSCH/FTEF_Calculated",$H$3,"Year",2016)</f>
        <v>610.17620866976415</v>
      </c>
      <c r="L4">
        <v>460</v>
      </c>
    </row>
    <row r="5" spans="1:12" x14ac:dyDescent="0.2">
      <c r="A5" s="9">
        <v>2016</v>
      </c>
      <c r="B5" s="21">
        <v>610.63295508367537</v>
      </c>
      <c r="C5" s="20" t="s">
        <v>109</v>
      </c>
      <c r="D5" s="3">
        <f>GETPIVOTDATA("WSCH/FTEF_Calculated",$A$3,"Year",2016)</f>
        <v>610.63295508367537</v>
      </c>
      <c r="E5">
        <v>460</v>
      </c>
      <c r="H5" s="9">
        <v>2017</v>
      </c>
      <c r="I5" s="21">
        <v>552.79261742756796</v>
      </c>
      <c r="J5" s="20" t="s">
        <v>110</v>
      </c>
      <c r="K5" s="3">
        <f>GETPIVOTDATA("WSCH/FTEF_Calculated",$H$3,"Year",2017)</f>
        <v>552.79261742756796</v>
      </c>
      <c r="L5">
        <v>460</v>
      </c>
    </row>
    <row r="6" spans="1:12" x14ac:dyDescent="0.2">
      <c r="A6" s="9">
        <v>2017</v>
      </c>
      <c r="B6" s="21">
        <v>500.91282784479949</v>
      </c>
      <c r="C6" s="20" t="s">
        <v>110</v>
      </c>
      <c r="D6" s="3">
        <f>GETPIVOTDATA("WSCH/FTEF_Calculated",$A$3,"Year",2017)</f>
        <v>500.91282784479949</v>
      </c>
      <c r="E6">
        <v>460</v>
      </c>
      <c r="H6" s="9">
        <v>2018</v>
      </c>
      <c r="I6" s="21">
        <v>620.38305560763422</v>
      </c>
      <c r="J6" s="20" t="s">
        <v>111</v>
      </c>
      <c r="K6" s="3">
        <f>GETPIVOTDATA("WSCH/FTEF_Calculated",$H$3,"Year",2018)</f>
        <v>620.38305560763422</v>
      </c>
      <c r="L6">
        <v>460</v>
      </c>
    </row>
    <row r="7" spans="1:12" x14ac:dyDescent="0.2">
      <c r="A7" s="9">
        <v>2018</v>
      </c>
      <c r="B7" s="21">
        <v>600.32232817128499</v>
      </c>
      <c r="C7" s="20" t="s">
        <v>111</v>
      </c>
      <c r="D7" s="3">
        <f>GETPIVOTDATA("WSCH/FTEF_Calculated",$A$3,"Year",2018)</f>
        <v>600.32232817128499</v>
      </c>
      <c r="E7">
        <v>460</v>
      </c>
      <c r="H7" s="9">
        <v>2019</v>
      </c>
      <c r="I7" s="21">
        <v>693.8766054220257</v>
      </c>
      <c r="J7" s="20" t="s">
        <v>112</v>
      </c>
      <c r="K7" s="3">
        <f>GETPIVOTDATA("WSCH/FTEF_Calculated",$H$3,"Year",2019)</f>
        <v>693.8766054220257</v>
      </c>
      <c r="L7">
        <v>460</v>
      </c>
    </row>
    <row r="8" spans="1:12" x14ac:dyDescent="0.2">
      <c r="A8" s="9">
        <v>2019</v>
      </c>
      <c r="B8" s="21">
        <v>551.67589347378703</v>
      </c>
      <c r="C8" s="20" t="s">
        <v>112</v>
      </c>
      <c r="D8" s="3">
        <f>GETPIVOTDATA("WSCH/FTEF_Calculated",$A$3,"Year",2019)</f>
        <v>551.67589347378703</v>
      </c>
      <c r="E8">
        <v>460</v>
      </c>
      <c r="H8" s="9">
        <v>2020</v>
      </c>
      <c r="I8" s="21">
        <v>705.60767811015751</v>
      </c>
      <c r="J8" s="20" t="s">
        <v>134</v>
      </c>
      <c r="K8" s="3">
        <f>GETPIVOTDATA("WSCH/FTEF_Calculated",$H$3,"Year",2020)</f>
        <v>705.60767811015751</v>
      </c>
      <c r="L8">
        <v>460</v>
      </c>
    </row>
  </sheetData>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B03D-951E-E041-8E49-11390A8C6365}">
  <sheetPr codeName="Sheet6"/>
  <dimension ref="A1:K8"/>
  <sheetViews>
    <sheetView workbookViewId="0">
      <selection activeCell="K8" sqref="K8"/>
    </sheetView>
  </sheetViews>
  <sheetFormatPr baseColWidth="10" defaultRowHeight="15" x14ac:dyDescent="0.2"/>
  <cols>
    <col min="1" max="1" width="7.1640625" bestFit="1" customWidth="1"/>
    <col min="2" max="2" width="11.33203125" bestFit="1" customWidth="1"/>
    <col min="4" max="4" width="10.83203125" style="3"/>
    <col min="8" max="8" width="7.1640625" bestFit="1" customWidth="1"/>
    <col min="9" max="9" width="11.33203125" bestFit="1" customWidth="1"/>
    <col min="11" max="11" width="10.83203125" style="3"/>
  </cols>
  <sheetData>
    <row r="1" spans="1:11" x14ac:dyDescent="0.2">
      <c r="A1" s="11" t="s">
        <v>76</v>
      </c>
      <c r="B1" t="s">
        <v>77</v>
      </c>
      <c r="H1" s="11" t="s">
        <v>76</v>
      </c>
      <c r="I1" t="s">
        <v>78</v>
      </c>
    </row>
    <row r="3" spans="1:11" x14ac:dyDescent="0.2">
      <c r="A3" s="11" t="s">
        <v>75</v>
      </c>
      <c r="B3" t="s">
        <v>100</v>
      </c>
      <c r="H3" s="11" t="s">
        <v>75</v>
      </c>
      <c r="I3" t="s">
        <v>100</v>
      </c>
    </row>
    <row r="4" spans="1:11" x14ac:dyDescent="0.2">
      <c r="A4" s="9">
        <v>2015</v>
      </c>
      <c r="B4" s="3">
        <v>1610.7996629999998</v>
      </c>
      <c r="C4" s="20" t="s">
        <v>108</v>
      </c>
      <c r="D4" s="3">
        <f>GETPIVOTDATA("WSCH",$A$3,"Year",2015)</f>
        <v>1610.7996629999998</v>
      </c>
      <c r="H4" s="9">
        <v>2016</v>
      </c>
      <c r="I4" s="3">
        <v>1352.6996370000002</v>
      </c>
      <c r="J4" s="20" t="s">
        <v>109</v>
      </c>
      <c r="K4" s="3">
        <f>GETPIVOTDATA("WSCH",$H$3,"Year",2016)</f>
        <v>1352.6996370000002</v>
      </c>
    </row>
    <row r="5" spans="1:11" x14ac:dyDescent="0.2">
      <c r="A5" s="9">
        <v>2016</v>
      </c>
      <c r="B5" s="3">
        <v>1547.0996550000002</v>
      </c>
      <c r="C5" s="20" t="s">
        <v>109</v>
      </c>
      <c r="D5" s="3">
        <f>GETPIVOTDATA("WSCH",$A$3,"Year",2016)</f>
        <v>1547.0996550000002</v>
      </c>
      <c r="H5" s="9">
        <v>2017</v>
      </c>
      <c r="I5" s="3">
        <v>1511.1138990000002</v>
      </c>
      <c r="J5" s="20" t="s">
        <v>110</v>
      </c>
      <c r="K5" s="3">
        <f>GETPIVOTDATA("WSCH",$H$3,"Year",2017)</f>
        <v>1511.1138990000002</v>
      </c>
    </row>
    <row r="6" spans="1:11" x14ac:dyDescent="0.2">
      <c r="A6" s="9">
        <v>2017</v>
      </c>
      <c r="B6" s="3">
        <v>1536.2996430000001</v>
      </c>
      <c r="C6" s="20" t="s">
        <v>110</v>
      </c>
      <c r="D6" s="3">
        <f>GETPIVOTDATA("WSCH",$A$3,"Year",2017)</f>
        <v>1536.2996430000001</v>
      </c>
      <c r="H6" s="9">
        <v>2018</v>
      </c>
      <c r="I6" s="3">
        <v>1654.4995710000001</v>
      </c>
      <c r="J6" s="20" t="s">
        <v>111</v>
      </c>
      <c r="K6" s="3">
        <f>GETPIVOTDATA("WSCH",$H$3,"Year",2018)</f>
        <v>1654.4995710000001</v>
      </c>
    </row>
    <row r="7" spans="1:11" x14ac:dyDescent="0.2">
      <c r="A7" s="9">
        <v>2018</v>
      </c>
      <c r="B7" s="3">
        <v>1600.9996170000002</v>
      </c>
      <c r="C7" s="20" t="s">
        <v>111</v>
      </c>
      <c r="D7" s="3">
        <f>GETPIVOTDATA("WSCH",$A$3,"Year",2018)</f>
        <v>1600.9996170000002</v>
      </c>
      <c r="H7" s="9">
        <v>2019</v>
      </c>
      <c r="I7" s="3">
        <v>1850.4995190000002</v>
      </c>
      <c r="J7" s="20" t="s">
        <v>112</v>
      </c>
      <c r="K7" s="3">
        <f>GETPIVOTDATA("WSCH",$H$3,"Year",2019)</f>
        <v>1850.4995190000002</v>
      </c>
    </row>
    <row r="8" spans="1:11" x14ac:dyDescent="0.2">
      <c r="A8" s="9">
        <v>2019</v>
      </c>
      <c r="B8" s="3">
        <v>1581.5996189999998</v>
      </c>
      <c r="C8" s="20" t="s">
        <v>112</v>
      </c>
      <c r="D8" s="3">
        <f>GETPIVOTDATA("WSCH",$A$3,"Year",2019)</f>
        <v>1581.5996189999998</v>
      </c>
      <c r="H8" s="9">
        <v>2020</v>
      </c>
      <c r="I8" s="3">
        <v>1693.599549</v>
      </c>
      <c r="J8" s="20" t="s">
        <v>134</v>
      </c>
      <c r="K8" s="3">
        <f>GETPIVOTDATA("WSCH",$H$3,"Year",2020)</f>
        <v>1693.599549</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7BE80-A06C-B147-9E85-ECEB4212DC8B}">
  <sheetPr codeName="Sheet7"/>
  <dimension ref="A1:K8"/>
  <sheetViews>
    <sheetView workbookViewId="0">
      <selection activeCell="K9" sqref="K9"/>
    </sheetView>
  </sheetViews>
  <sheetFormatPr baseColWidth="10" defaultRowHeight="15" x14ac:dyDescent="0.2"/>
  <cols>
    <col min="1" max="1" width="7.1640625" bestFit="1" customWidth="1"/>
    <col min="2" max="2" width="13.1640625" bestFit="1" customWidth="1"/>
    <col min="4" max="4" width="10.83203125" style="3"/>
    <col min="8" max="8" width="7.1640625" bestFit="1" customWidth="1"/>
    <col min="9" max="9" width="13.1640625" bestFit="1" customWidth="1"/>
    <col min="11" max="11" width="10.83203125" style="3"/>
  </cols>
  <sheetData>
    <row r="1" spans="1:11" x14ac:dyDescent="0.2">
      <c r="A1" s="11" t="s">
        <v>76</v>
      </c>
      <c r="B1" t="s">
        <v>77</v>
      </c>
      <c r="H1" s="11" t="s">
        <v>76</v>
      </c>
      <c r="I1" t="s">
        <v>78</v>
      </c>
    </row>
    <row r="3" spans="1:11" x14ac:dyDescent="0.2">
      <c r="A3" s="11" t="s">
        <v>75</v>
      </c>
      <c r="B3" t="s">
        <v>115</v>
      </c>
      <c r="H3" s="11" t="s">
        <v>75</v>
      </c>
      <c r="I3" t="s">
        <v>115</v>
      </c>
    </row>
    <row r="4" spans="1:11" x14ac:dyDescent="0.2">
      <c r="A4" s="9">
        <v>2015</v>
      </c>
      <c r="B4" s="12">
        <v>10</v>
      </c>
      <c r="C4" s="20" t="s">
        <v>108</v>
      </c>
      <c r="D4" s="3">
        <f>GETPIVOTDATA("Sections",$A$3,"Year",2015)</f>
        <v>10</v>
      </c>
      <c r="H4" s="9">
        <v>2016</v>
      </c>
      <c r="I4" s="12">
        <v>9</v>
      </c>
      <c r="J4" s="20" t="s">
        <v>109</v>
      </c>
      <c r="K4" s="3">
        <f>GETPIVOTDATA("Sections",$H$3,"Year",2016)</f>
        <v>9</v>
      </c>
    </row>
    <row r="5" spans="1:11" x14ac:dyDescent="0.2">
      <c r="A5" s="9">
        <v>2016</v>
      </c>
      <c r="B5" s="12">
        <v>10</v>
      </c>
      <c r="C5" s="20" t="s">
        <v>109</v>
      </c>
      <c r="D5" s="3">
        <f>GETPIVOTDATA("Sections",$A$3,"Year",2016)</f>
        <v>10</v>
      </c>
      <c r="H5" s="9">
        <v>2017</v>
      </c>
      <c r="I5" s="12">
        <v>11</v>
      </c>
      <c r="J5" s="20" t="s">
        <v>110</v>
      </c>
      <c r="K5" s="3">
        <f>GETPIVOTDATA("Sections",$H$3,"Year",2017)</f>
        <v>11</v>
      </c>
    </row>
    <row r="6" spans="1:11" x14ac:dyDescent="0.2">
      <c r="A6" s="9">
        <v>2017</v>
      </c>
      <c r="B6" s="12">
        <v>11</v>
      </c>
      <c r="C6" s="20" t="s">
        <v>110</v>
      </c>
      <c r="D6" s="3">
        <f>GETPIVOTDATA("Sections",$A$3,"Year",2017)</f>
        <v>11</v>
      </c>
      <c r="H6" s="9">
        <v>2018</v>
      </c>
      <c r="I6" s="12">
        <v>11</v>
      </c>
      <c r="J6" s="20" t="s">
        <v>111</v>
      </c>
      <c r="K6" s="3">
        <f>GETPIVOTDATA("Sections",$H$3,"Year",2018)</f>
        <v>11</v>
      </c>
    </row>
    <row r="7" spans="1:11" x14ac:dyDescent="0.2">
      <c r="A7" s="9">
        <v>2018</v>
      </c>
      <c r="B7" s="12">
        <v>11</v>
      </c>
      <c r="C7" s="20" t="s">
        <v>111</v>
      </c>
      <c r="D7" s="3">
        <f>GETPIVOTDATA("Sections",$A$3,"Year",2018)</f>
        <v>11</v>
      </c>
      <c r="H7" s="9">
        <v>2019</v>
      </c>
      <c r="I7" s="12">
        <v>12</v>
      </c>
      <c r="J7" s="20" t="s">
        <v>112</v>
      </c>
      <c r="K7" s="3">
        <f>GETPIVOTDATA("Sections",$H$3,"Year",2019)</f>
        <v>12</v>
      </c>
    </row>
    <row r="8" spans="1:11" x14ac:dyDescent="0.2">
      <c r="A8" s="9">
        <v>2019</v>
      </c>
      <c r="B8" s="12">
        <v>12</v>
      </c>
      <c r="C8" s="20" t="s">
        <v>112</v>
      </c>
      <c r="D8" s="3">
        <f>GETPIVOTDATA("Sections",$A$3,"Year",2019)</f>
        <v>12</v>
      </c>
      <c r="H8" s="9">
        <v>2020</v>
      </c>
      <c r="I8" s="12">
        <v>11</v>
      </c>
      <c r="J8" s="20" t="s">
        <v>134</v>
      </c>
      <c r="K8" s="3">
        <f>GETPIVOTDATA("Sections",$H$3,"Year",2020)</f>
        <v>11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Dashboard</vt:lpstr>
      <vt:lpstr>Dashboard!Print_Titles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Cabral</dc:creator>
  <cp:lastModifiedBy>Katie Cabral</cp:lastModifiedBy>
  <dcterms:created xsi:type="dcterms:W3CDTF">2020-04-18T14:18:12Z</dcterms:created>
  <dcterms:modified xsi:type="dcterms:W3CDTF">2020-09-10T15:31:38Z</dcterms:modified>
</cp:coreProperties>
</file>